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19140" windowHeight="7332"/>
  </bookViews>
  <sheets>
    <sheet name="návrh 2016 (3)" sheetId="1" r:id="rId1"/>
  </sheets>
  <calcPr calcId="145621"/>
</workbook>
</file>

<file path=xl/calcChain.xml><?xml version="1.0" encoding="utf-8"?>
<calcChain xmlns="http://schemas.openxmlformats.org/spreadsheetml/2006/main">
  <c r="F77" i="1" l="1"/>
  <c r="F76" i="1"/>
  <c r="G76" i="1"/>
  <c r="F83" i="1"/>
  <c r="F82" i="1"/>
  <c r="G82" i="1"/>
  <c r="F72" i="1"/>
  <c r="G72" i="1"/>
  <c r="F74" i="1"/>
  <c r="G74" i="1"/>
  <c r="F5" i="1"/>
  <c r="H5" i="1"/>
  <c r="F13" i="1"/>
  <c r="H13" i="1"/>
  <c r="F21" i="1"/>
  <c r="H21" i="1"/>
  <c r="I21" i="1"/>
  <c r="I24" i="1"/>
  <c r="I34" i="1"/>
  <c r="I37" i="1"/>
  <c r="I39" i="1"/>
  <c r="I41" i="1"/>
  <c r="H63" i="1"/>
  <c r="I63" i="1"/>
  <c r="H72" i="1"/>
  <c r="I72" i="1"/>
  <c r="H74" i="1"/>
  <c r="I74" i="1"/>
  <c r="H76" i="1"/>
  <c r="I76" i="1"/>
  <c r="H79" i="1"/>
  <c r="I79" i="1"/>
  <c r="H82" i="1"/>
  <c r="I82" i="1"/>
  <c r="I124" i="1"/>
  <c r="I127" i="1"/>
  <c r="I4" i="1"/>
  <c r="H24" i="1"/>
  <c r="F25" i="1"/>
  <c r="F24" i="1"/>
  <c r="F27" i="1"/>
  <c r="H27" i="1"/>
  <c r="F30" i="1"/>
  <c r="H30" i="1"/>
  <c r="F34" i="1"/>
  <c r="H34" i="1"/>
  <c r="F37" i="1"/>
  <c r="G37" i="1"/>
  <c r="H37" i="1"/>
  <c r="F39" i="1"/>
  <c r="H39" i="1"/>
  <c r="F41" i="1"/>
  <c r="H41" i="1"/>
  <c r="F43" i="1"/>
  <c r="H43" i="1"/>
  <c r="F50" i="1"/>
  <c r="H50" i="1"/>
  <c r="H51" i="1"/>
  <c r="H52" i="1"/>
  <c r="H49" i="1"/>
  <c r="F51" i="1"/>
  <c r="F52" i="1"/>
  <c r="F49" i="1"/>
  <c r="F55" i="1"/>
  <c r="H55" i="1"/>
  <c r="H57" i="1"/>
  <c r="F57" i="1"/>
  <c r="F60" i="1"/>
  <c r="G60" i="1"/>
  <c r="H60" i="1"/>
  <c r="I60" i="1"/>
  <c r="F63" i="1"/>
  <c r="G63" i="1"/>
  <c r="F66" i="1"/>
  <c r="H66" i="1"/>
  <c r="F68" i="1"/>
  <c r="H68" i="1"/>
  <c r="F70" i="1"/>
  <c r="H70" i="1"/>
  <c r="F79" i="1"/>
  <c r="G79" i="1"/>
  <c r="I146" i="1"/>
  <c r="F85" i="1"/>
  <c r="H85" i="1"/>
  <c r="F97" i="1"/>
  <c r="H97" i="1"/>
  <c r="F119" i="1"/>
  <c r="F108" i="1"/>
  <c r="H119" i="1"/>
  <c r="H108" i="1"/>
  <c r="F120" i="1"/>
  <c r="H120" i="1"/>
  <c r="F124" i="1"/>
  <c r="G124" i="1"/>
  <c r="H124" i="1"/>
  <c r="F127" i="1"/>
  <c r="G127" i="1"/>
  <c r="H127" i="1"/>
  <c r="F130" i="1"/>
  <c r="H130" i="1"/>
  <c r="F134" i="1"/>
  <c r="H134" i="1"/>
  <c r="F136" i="1"/>
  <c r="H136" i="1"/>
  <c r="F144" i="1"/>
  <c r="F143" i="1"/>
  <c r="H144" i="1"/>
  <c r="H143" i="1"/>
  <c r="G4" i="1"/>
  <c r="H146" i="1"/>
  <c r="H147" i="1"/>
  <c r="F4" i="1"/>
  <c r="F148" i="1"/>
  <c r="G146" i="1"/>
  <c r="F146" i="1"/>
  <c r="F147" i="1"/>
  <c r="I147" i="1"/>
  <c r="H4" i="1"/>
  <c r="H148" i="1"/>
</calcChain>
</file>

<file path=xl/comments1.xml><?xml version="1.0" encoding="utf-8"?>
<comments xmlns="http://schemas.openxmlformats.org/spreadsheetml/2006/main">
  <authors>
    <author>Nováková Hana</author>
  </authors>
  <commentList>
    <comment ref="F24" authorId="0">
      <text>
        <r>
          <rPr>
            <b/>
            <sz val="9"/>
            <color indexed="81"/>
            <rFont val="Tahoma"/>
            <family val="2"/>
            <charset val="238"/>
          </rPr>
          <t>Nováková Hana:</t>
        </r>
        <r>
          <rPr>
            <sz val="9"/>
            <color indexed="81"/>
            <rFont val="Tahoma"/>
            <family val="2"/>
            <charset val="238"/>
          </rPr>
          <t xml:space="preserve">
potřebujeme min. 21 mil. Kč</t>
        </r>
      </text>
    </comment>
    <comment ref="G24" authorId="0">
      <text>
        <r>
          <rPr>
            <b/>
            <sz val="9"/>
            <color indexed="81"/>
            <rFont val="Tahoma"/>
            <family val="2"/>
            <charset val="238"/>
          </rPr>
          <t>Nováková Hana:</t>
        </r>
        <r>
          <rPr>
            <sz val="9"/>
            <color indexed="81"/>
            <rFont val="Tahoma"/>
            <family val="2"/>
            <charset val="238"/>
          </rPr>
          <t xml:space="preserve">
předpoklad pouze 30 mil. Kč ZV, tj. příjem jen 25,5 mil. Kč
</t>
        </r>
      </text>
    </comment>
    <comment ref="F34" authorId="0">
      <text>
        <r>
          <rPr>
            <b/>
            <sz val="9"/>
            <color indexed="81"/>
            <rFont val="Tahoma"/>
            <family val="2"/>
            <charset val="238"/>
          </rPr>
          <t>Nováková Hana:</t>
        </r>
        <r>
          <rPr>
            <sz val="9"/>
            <color indexed="81"/>
            <rFont val="Tahoma"/>
            <family val="2"/>
            <charset val="238"/>
          </rPr>
          <t xml:space="preserve">
riziko, že nám to nebude stačit kvůli postoji JMV Tech, návrh na vypovězení smlouvy po dokončení, aby už nedělali následnou péči
</t>
        </r>
      </text>
    </comment>
    <comment ref="F124" authorId="0">
      <text>
        <r>
          <rPr>
            <b/>
            <sz val="9"/>
            <color indexed="81"/>
            <rFont val="Tahoma"/>
            <family val="2"/>
            <charset val="238"/>
          </rPr>
          <t>Nováková Hana:</t>
        </r>
        <r>
          <rPr>
            <sz val="9"/>
            <color indexed="81"/>
            <rFont val="Tahoma"/>
            <family val="2"/>
            <charset val="238"/>
          </rPr>
          <t xml:space="preserve">
jak to bude, Chytra má v rozpočtu 24,7 mil. Kč, tj. bude realizovat VŘ, na co je 6.1 mil. Kč ve 2017???</t>
        </r>
      </text>
    </comment>
    <comment ref="H124" authorId="0">
      <text>
        <r>
          <rPr>
            <b/>
            <sz val="9"/>
            <color indexed="81"/>
            <rFont val="Tahoma"/>
            <family val="2"/>
            <charset val="238"/>
          </rPr>
          <t>Nováková Hana:</t>
        </r>
        <r>
          <rPr>
            <sz val="9"/>
            <color indexed="81"/>
            <rFont val="Tahoma"/>
            <family val="2"/>
            <charset val="238"/>
          </rPr>
          <t xml:space="preserve">
jak to bude, Chytra má v rozpočtu 24,7 mil. Kč, tj. bude realizovat VŘ!</t>
        </r>
      </text>
    </comment>
  </commentList>
</comments>
</file>

<file path=xl/sharedStrings.xml><?xml version="1.0" encoding="utf-8"?>
<sst xmlns="http://schemas.openxmlformats.org/spreadsheetml/2006/main" count="274" uniqueCount="119">
  <si>
    <t>verze10/2015</t>
  </si>
  <si>
    <t>verze 08/2015</t>
  </si>
  <si>
    <t>ÚSEK DOTACÍ A STRATEGIE ROZVOJE MĚSTA</t>
  </si>
  <si>
    <t>odpa</t>
  </si>
  <si>
    <t>položka</t>
  </si>
  <si>
    <t>organizace</t>
  </si>
  <si>
    <t>účelový znak (UZ)</t>
  </si>
  <si>
    <t>druh příjmu nebo výdaj - text</t>
  </si>
  <si>
    <t>výdaje</t>
  </si>
  <si>
    <t>příjmy</t>
  </si>
  <si>
    <t>ÚSEK DOTACÍ A STRATEGIE ROZVOJE MĚSTA CELKEM</t>
  </si>
  <si>
    <t>31410000000</t>
  </si>
  <si>
    <t xml:space="preserve">Udržitelnost projektů </t>
  </si>
  <si>
    <t xml:space="preserve">budovy, haly stavby                                                       </t>
  </si>
  <si>
    <t>nákup služeb</t>
  </si>
  <si>
    <t>Nákupy jinde nezařazené</t>
  </si>
  <si>
    <t>poštovní služby</t>
  </si>
  <si>
    <t>opravy a udržování</t>
  </si>
  <si>
    <t>drobný hmotný dlouhodobý majetek</t>
  </si>
  <si>
    <t>Platby daní a poplatků státnímu rozpočtu</t>
  </si>
  <si>
    <t>61500000000</t>
  </si>
  <si>
    <t>Udržitelnost projektů ROP</t>
  </si>
  <si>
    <t>31401000000</t>
  </si>
  <si>
    <t xml:space="preserve">Prostranství KASS I. Etapa </t>
  </si>
  <si>
    <t>nákup služeb (pěstební péče dle SOD )</t>
  </si>
  <si>
    <t>31402000000</t>
  </si>
  <si>
    <t xml:space="preserve">Prostranství KASS II. Etapa </t>
  </si>
  <si>
    <t>31415000000</t>
  </si>
  <si>
    <t>Revitalizace okolí KASS na sídlišti Zahradní, CV- II.etapa - demolice</t>
  </si>
  <si>
    <t xml:space="preserve">nákup služeb </t>
  </si>
  <si>
    <t>3150100000</t>
  </si>
  <si>
    <t>Dokončení revitalizace - objekt KASS</t>
  </si>
  <si>
    <t xml:space="preserve">budovy, haly stavby (PD)                                              </t>
  </si>
  <si>
    <t>ostatní nákup dlouhodobého nehmotného majetku (studie)</t>
  </si>
  <si>
    <t>31403000000</t>
  </si>
  <si>
    <t>Veřejné prostranství Zahradní II.etapa</t>
  </si>
  <si>
    <t>31404000000</t>
  </si>
  <si>
    <t>Rozšíření MKDS - podchody, zastávka MHD</t>
  </si>
  <si>
    <t>31406000000</t>
  </si>
  <si>
    <t>Street workout - venkovní posilovna</t>
  </si>
  <si>
    <t xml:space="preserve"> </t>
  </si>
  <si>
    <t>31503000000</t>
  </si>
  <si>
    <t>Veřejné osvětlení v ulici Jirkovská</t>
  </si>
  <si>
    <t>3110700000</t>
  </si>
  <si>
    <t>Zajistění provozu soc. služeb v objektu Kamenná</t>
  </si>
  <si>
    <t>Ostatní neinvestiční transfery obyvatelstvu</t>
  </si>
  <si>
    <t>kancelářské potřeby</t>
  </si>
  <si>
    <t>Služby telekomunikací a radiokomunikací</t>
  </si>
  <si>
    <t>390300000</t>
  </si>
  <si>
    <t xml:space="preserve">PŘÍPRAVA PROJEKTŮ </t>
  </si>
  <si>
    <t xml:space="preserve">budovy, haly stavby (včetně PD, geodet, geolog.průzk.,vř)                                                     </t>
  </si>
  <si>
    <t>3903000000</t>
  </si>
  <si>
    <t>ostatní  nákup dlouhodobého nehmotného majetku (studie,analýzy atp.)</t>
  </si>
  <si>
    <t>nákup  služeb</t>
  </si>
  <si>
    <t>nákup materiálu jinde nezařazený (KP)</t>
  </si>
  <si>
    <t>pohoštění</t>
  </si>
  <si>
    <t>Obnova zeleně v CV - městský park OPŽP I</t>
  </si>
  <si>
    <t>nákup služeb (násl.péče)</t>
  </si>
  <si>
    <t>Obnova zeleně v CV - Park TGM a Benešovo náměstí</t>
  </si>
  <si>
    <t>nákup dlouhodobého hmotného majetku jinde nezařazený</t>
  </si>
  <si>
    <t>31603000000</t>
  </si>
  <si>
    <t xml:space="preserve">Revitalizace sídelní zeleně -  Zahradní - OPŽP </t>
  </si>
  <si>
    <t>31604000000</t>
  </si>
  <si>
    <t>Izolační zeleň kolem I13</t>
  </si>
  <si>
    <t>3140500000</t>
  </si>
  <si>
    <t>MŠ Pohádka Kamenná</t>
  </si>
  <si>
    <t>31405000000</t>
  </si>
  <si>
    <t>3141200000</t>
  </si>
  <si>
    <t>Zahrada (hřiště) u MŠ Úsměv</t>
  </si>
  <si>
    <t>31412000000</t>
  </si>
  <si>
    <t>3908000000</t>
  </si>
  <si>
    <t>Skládka II.etapa</t>
  </si>
  <si>
    <t>31605000000</t>
  </si>
  <si>
    <t xml:space="preserve">Energetická opatření – MŠ Kvítek ul. Písečná </t>
  </si>
  <si>
    <t>31606000000</t>
  </si>
  <si>
    <t>Energetická opatření – MŠ Kamarád ul. Růžová</t>
  </si>
  <si>
    <t>31601000000</t>
  </si>
  <si>
    <t>Partyzán - lesnická infrastruktura - PRV (P1)</t>
  </si>
  <si>
    <t>31607000000</t>
  </si>
  <si>
    <t>Partyzán - turistická infrastruktura - OPŽP (P1)</t>
  </si>
  <si>
    <t>31602000000</t>
  </si>
  <si>
    <t>Bezručovo údolí - pěšina + doprovodná infrastruktura - OPŽP</t>
  </si>
  <si>
    <t>31608000000</t>
  </si>
  <si>
    <t>Zářivé vánoce v Krušných horách - Interreg V/A</t>
  </si>
  <si>
    <t>platy zaměstnanců v pracovním poměru</t>
  </si>
  <si>
    <t>Povinné sociální pojištění</t>
  </si>
  <si>
    <t>Povinné zdravotní pojištění</t>
  </si>
  <si>
    <t>Ostatní osobní výdaje (dohody o provedení práce)</t>
  </si>
  <si>
    <t>nákup materiálu jinde nezařazený</t>
  </si>
  <si>
    <t>cestovné</t>
  </si>
  <si>
    <t>dlouhodobý drobný hmotný majetek</t>
  </si>
  <si>
    <t>dlouhodobý hmotný investiční majetek</t>
  </si>
  <si>
    <t>Muzea v Krušných horách - tradice a budoucnost - Interreg V/A</t>
  </si>
  <si>
    <t>3109000000</t>
  </si>
  <si>
    <t>Krušnohorské přírodě a historii blíž</t>
  </si>
  <si>
    <t>31610000000</t>
  </si>
  <si>
    <t>NEZNÁMÍ SOUSEDÉ</t>
  </si>
  <si>
    <t>31612000000</t>
  </si>
  <si>
    <t xml:space="preserve">Ostatní osobní výdaje </t>
  </si>
  <si>
    <t>Cestovné</t>
  </si>
  <si>
    <t>Dětská skupina - rekonstrukce a vybavení objektu - IROP (příprava 80 tis. Kč)</t>
  </si>
  <si>
    <t>Nízkoprahové denní centrum pro osoby bez přístřeší  - IROP</t>
  </si>
  <si>
    <t>31301000000</t>
  </si>
  <si>
    <t>ČEZ - hřiště, rozvoj regionu, zeleň</t>
  </si>
  <si>
    <t>3130100000</t>
  </si>
  <si>
    <t>31302000000</t>
  </si>
  <si>
    <t>Výsadba zeleně - nadace</t>
  </si>
  <si>
    <t>pěstitelské celky trvalých porostů</t>
  </si>
  <si>
    <t>31304000000</t>
  </si>
  <si>
    <t>Chomutov moderní úřad 21. stol</t>
  </si>
  <si>
    <t>313040000000</t>
  </si>
  <si>
    <t>vratka dotace</t>
  </si>
  <si>
    <t xml:space="preserve">Meziobecní spolupráce </t>
  </si>
  <si>
    <t>31411000000</t>
  </si>
  <si>
    <t>cestovné (tuzemské i zahraniční)</t>
  </si>
  <si>
    <t>31502000000</t>
  </si>
  <si>
    <t>Strategie rozvoje města (studie analýzy, průzkumy, VP)</t>
  </si>
  <si>
    <t>ostatní nákup dlouodobého nehmotného majetku</t>
  </si>
  <si>
    <t>kontrolní výpočet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</si>
</sst>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 CE"/>
      <charset val="238"/>
    </font>
    <font>
      <sz val="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1"/>
      <color rgb="FFFFFFFF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12"/>
      <color rgb="FFFFFF00"/>
      <name val="Calibri"/>
      <family val="2"/>
      <charset val="238"/>
      <scheme val="minor"/>
    </font>
    <font>
      <b/>
      <sz val="12"/>
      <color rgb="FFFFFF00"/>
      <name val="Arial"/>
      <family val="2"/>
      <charset val="238"/>
    </font>
    <font>
      <b/>
      <sz val="11"/>
      <color rgb="FFFFFF00"/>
      <name val="Arial"/>
      <family val="2"/>
      <charset val="238"/>
    </font>
    <font>
      <b/>
      <sz val="14"/>
      <color rgb="FFFFFF0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rgb="FFCCC0DA"/>
      </patternFill>
    </fill>
    <fill>
      <patternFill patternType="solid">
        <fgColor theme="0"/>
        <bgColor rgb="FFC5BE97"/>
      </patternFill>
    </fill>
    <fill>
      <patternFill patternType="solid">
        <fgColor theme="0" tint="-0.14999847407452621"/>
        <bgColor rgb="FFCCC0DA"/>
      </patternFill>
    </fill>
    <fill>
      <patternFill patternType="solid">
        <fgColor theme="0" tint="-0.14999847407452621"/>
        <bgColor rgb="FFC5BE97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rgb="FF000000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8CCE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Border="0" applyProtection="0"/>
  </cellStyleXfs>
  <cellXfs count="1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0" fillId="2" borderId="0" xfId="0" applyFill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/>
    </xf>
    <xf numFmtId="0" fontId="3" fillId="4" borderId="2" xfId="1" applyFont="1" applyFill="1" applyBorder="1" applyAlignment="1" applyProtection="1">
      <alignment wrapText="1"/>
    </xf>
    <xf numFmtId="49" fontId="3" fillId="4" borderId="1" xfId="1" applyNumberFormat="1" applyFont="1" applyFill="1" applyBorder="1" applyAlignment="1" applyProtection="1">
      <alignment horizontal="center"/>
    </xf>
    <xf numFmtId="49" fontId="3" fillId="4" borderId="1" xfId="1" applyNumberFormat="1" applyFont="1" applyFill="1" applyBorder="1" applyAlignment="1" applyProtection="1">
      <alignment horizontal="center" vertical="center"/>
    </xf>
    <xf numFmtId="0" fontId="3" fillId="4" borderId="1" xfId="1" applyFont="1" applyFill="1" applyBorder="1" applyAlignment="1" applyProtection="1"/>
    <xf numFmtId="164" fontId="2" fillId="5" borderId="1" xfId="0" applyNumberFormat="1" applyFont="1" applyFill="1" applyBorder="1" applyAlignment="1">
      <alignment horizontal="center"/>
    </xf>
    <xf numFmtId="0" fontId="5" fillId="5" borderId="2" xfId="1" applyFont="1" applyFill="1" applyBorder="1" applyAlignment="1" applyProtection="1">
      <alignment wrapText="1"/>
    </xf>
    <xf numFmtId="49" fontId="5" fillId="5" borderId="1" xfId="1" applyNumberFormat="1" applyFont="1" applyFill="1" applyBorder="1" applyAlignment="1" applyProtection="1">
      <alignment horizontal="center"/>
    </xf>
    <xf numFmtId="0" fontId="5" fillId="5" borderId="1" xfId="1" applyFont="1" applyFill="1" applyBorder="1" applyAlignment="1" applyProtection="1"/>
    <xf numFmtId="0" fontId="2" fillId="5" borderId="1" xfId="0" applyFont="1" applyFill="1" applyBorder="1"/>
    <xf numFmtId="164" fontId="6" fillId="3" borderId="1" xfId="0" applyNumberFormat="1" applyFont="1" applyFill="1" applyBorder="1" applyAlignment="1">
      <alignment horizontal="center"/>
    </xf>
    <xf numFmtId="0" fontId="6" fillId="3" borderId="2" xfId="0" applyFont="1" applyFill="1" applyBorder="1" applyAlignment="1">
      <alignment wrapText="1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5" fillId="6" borderId="2" xfId="1" applyFont="1" applyFill="1" applyBorder="1" applyAlignment="1" applyProtection="1">
      <alignment wrapText="1"/>
    </xf>
    <xf numFmtId="49" fontId="5" fillId="2" borderId="1" xfId="1" applyNumberFormat="1" applyFont="1" applyFill="1" applyBorder="1" applyAlignment="1" applyProtection="1">
      <alignment horizontal="center"/>
    </xf>
    <xf numFmtId="0" fontId="5" fillId="2" borderId="1" xfId="1" applyFont="1" applyFill="1" applyBorder="1" applyAlignment="1" applyProtection="1"/>
    <xf numFmtId="49" fontId="6" fillId="3" borderId="1" xfId="0" applyNumberFormat="1" applyFont="1" applyFill="1" applyBorder="1" applyAlignment="1">
      <alignment horizontal="center"/>
    </xf>
    <xf numFmtId="0" fontId="5" fillId="7" borderId="2" xfId="0" applyFont="1" applyFill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0" fontId="5" fillId="0" borderId="2" xfId="1" applyFont="1" applyFill="1" applyBorder="1" applyAlignment="1" applyProtection="1">
      <alignment wrapText="1"/>
    </xf>
    <xf numFmtId="49" fontId="5" fillId="0" borderId="1" xfId="1" applyNumberFormat="1" applyFont="1" applyFill="1" applyBorder="1" applyAlignment="1" applyProtection="1">
      <alignment horizontal="center"/>
    </xf>
    <xf numFmtId="0" fontId="5" fillId="0" borderId="1" xfId="1" applyFont="1" applyFill="1" applyBorder="1" applyAlignment="1" applyProtection="1"/>
    <xf numFmtId="0" fontId="8" fillId="4" borderId="2" xfId="0" applyFont="1" applyFill="1" applyBorder="1" applyAlignment="1">
      <alignment wrapText="1"/>
    </xf>
    <xf numFmtId="49" fontId="8" fillId="3" borderId="1" xfId="1" applyNumberFormat="1" applyFont="1" applyFill="1" applyBorder="1" applyAlignment="1" applyProtection="1">
      <alignment horizontal="center"/>
    </xf>
    <xf numFmtId="0" fontId="8" fillId="4" borderId="1" xfId="0" applyFont="1" applyFill="1" applyBorder="1"/>
    <xf numFmtId="0" fontId="9" fillId="4" borderId="1" xfId="0" applyFont="1" applyFill="1" applyBorder="1"/>
    <xf numFmtId="0" fontId="5" fillId="7" borderId="1" xfId="0" applyFont="1" applyFill="1" applyBorder="1" applyAlignment="1"/>
    <xf numFmtId="0" fontId="5" fillId="7" borderId="1" xfId="0" applyFont="1" applyFill="1" applyBorder="1" applyAlignment="1">
      <alignment horizontal="center"/>
    </xf>
    <xf numFmtId="0" fontId="10" fillId="7" borderId="1" xfId="0" applyFont="1" applyFill="1" applyBorder="1"/>
    <xf numFmtId="0" fontId="1" fillId="0" borderId="0" xfId="0" applyFont="1"/>
    <xf numFmtId="0" fontId="11" fillId="4" borderId="1" xfId="0" applyFont="1" applyFill="1" applyBorder="1" applyAlignment="1"/>
    <xf numFmtId="0" fontId="8" fillId="4" borderId="1" xfId="0" applyFont="1" applyFill="1" applyBorder="1" applyAlignment="1">
      <alignment horizontal="center"/>
    </xf>
    <xf numFmtId="0" fontId="12" fillId="4" borderId="1" xfId="0" applyFont="1" applyFill="1" applyBorder="1"/>
    <xf numFmtId="0" fontId="5" fillId="8" borderId="2" xfId="0" applyFont="1" applyFill="1" applyBorder="1" applyAlignment="1">
      <alignment wrapText="1"/>
    </xf>
    <xf numFmtId="0" fontId="5" fillId="8" borderId="1" xfId="0" applyFont="1" applyFill="1" applyBorder="1" applyAlignment="1"/>
    <xf numFmtId="0" fontId="5" fillId="8" borderId="1" xfId="0" applyFont="1" applyFill="1" applyBorder="1" applyAlignment="1">
      <alignment horizontal="center"/>
    </xf>
    <xf numFmtId="0" fontId="10" fillId="8" borderId="1" xfId="0" applyFont="1" applyFill="1" applyBorder="1"/>
    <xf numFmtId="164" fontId="6" fillId="9" borderId="1" xfId="0" applyNumberFormat="1" applyFont="1" applyFill="1" applyBorder="1" applyAlignment="1">
      <alignment horizontal="center"/>
    </xf>
    <xf numFmtId="0" fontId="8" fillId="10" borderId="2" xfId="0" applyFont="1" applyFill="1" applyBorder="1" applyAlignment="1">
      <alignment wrapText="1"/>
    </xf>
    <xf numFmtId="0" fontId="11" fillId="10" borderId="1" xfId="0" applyFont="1" applyFill="1" applyBorder="1" applyAlignment="1"/>
    <xf numFmtId="0" fontId="5" fillId="10" borderId="1" xfId="0" applyFont="1" applyFill="1" applyBorder="1" applyAlignment="1">
      <alignment horizontal="center"/>
    </xf>
    <xf numFmtId="0" fontId="5" fillId="10" borderId="1" xfId="0" applyFont="1" applyFill="1" applyBorder="1" applyAlignment="1"/>
    <xf numFmtId="0" fontId="10" fillId="10" borderId="1" xfId="0" applyFont="1" applyFill="1" applyBorder="1"/>
    <xf numFmtId="164" fontId="8" fillId="4" borderId="1" xfId="0" applyNumberFormat="1" applyFont="1" applyFill="1" applyBorder="1" applyAlignment="1">
      <alignment horizontal="center"/>
    </xf>
    <xf numFmtId="0" fontId="8" fillId="4" borderId="1" xfId="0" applyFont="1" applyFill="1" applyBorder="1" applyAlignment="1"/>
    <xf numFmtId="49" fontId="8" fillId="4" borderId="1" xfId="0" applyNumberFormat="1" applyFont="1" applyFill="1" applyBorder="1" applyAlignment="1">
      <alignment horizontal="center"/>
    </xf>
    <xf numFmtId="0" fontId="5" fillId="4" borderId="1" xfId="1" applyFont="1" applyFill="1" applyBorder="1" applyAlignment="1" applyProtection="1"/>
    <xf numFmtId="164" fontId="2" fillId="11" borderId="1" xfId="0" applyNumberFormat="1" applyFont="1" applyFill="1" applyBorder="1" applyAlignment="1">
      <alignment horizontal="center"/>
    </xf>
    <xf numFmtId="49" fontId="5" fillId="7" borderId="1" xfId="0" applyNumberFormat="1" applyFont="1" applyFill="1" applyBorder="1" applyAlignment="1">
      <alignment horizontal="center"/>
    </xf>
    <xf numFmtId="0" fontId="10" fillId="4" borderId="1" xfId="0" applyFont="1" applyFill="1" applyBorder="1"/>
    <xf numFmtId="164" fontId="2" fillId="12" borderId="1" xfId="0" applyNumberFormat="1" applyFont="1" applyFill="1" applyBorder="1" applyAlignment="1">
      <alignment horizontal="center"/>
    </xf>
    <xf numFmtId="4" fontId="6" fillId="3" borderId="1" xfId="0" applyNumberFormat="1" applyFont="1" applyFill="1" applyBorder="1"/>
    <xf numFmtId="164" fontId="9" fillId="3" borderId="1" xfId="0" applyNumberFormat="1" applyFont="1" applyFill="1" applyBorder="1" applyAlignment="1">
      <alignment horizontal="center"/>
    </xf>
    <xf numFmtId="0" fontId="5" fillId="7" borderId="1" xfId="1" applyFont="1" applyFill="1" applyBorder="1" applyAlignment="1" applyProtection="1"/>
    <xf numFmtId="0" fontId="10" fillId="7" borderId="2" xfId="0" applyFont="1" applyFill="1" applyBorder="1" applyAlignment="1">
      <alignment wrapText="1"/>
    </xf>
    <xf numFmtId="49" fontId="10" fillId="7" borderId="1" xfId="0" applyNumberFormat="1" applyFont="1" applyFill="1" applyBorder="1" applyAlignment="1">
      <alignment horizontal="center"/>
    </xf>
    <xf numFmtId="0" fontId="0" fillId="0" borderId="0" xfId="0" applyFont="1"/>
    <xf numFmtId="0" fontId="10" fillId="6" borderId="2" xfId="0" applyFont="1" applyFill="1" applyBorder="1" applyAlignment="1">
      <alignment wrapText="1"/>
    </xf>
    <xf numFmtId="49" fontId="9" fillId="6" borderId="1" xfId="0" applyNumberFormat="1" applyFont="1" applyFill="1" applyBorder="1" applyAlignment="1">
      <alignment horizontal="center"/>
    </xf>
    <xf numFmtId="0" fontId="5" fillId="6" borderId="1" xfId="0" applyFont="1" applyFill="1" applyBorder="1"/>
    <xf numFmtId="0" fontId="3" fillId="4" borderId="2" xfId="0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/>
    </xf>
    <xf numFmtId="0" fontId="5" fillId="7" borderId="1" xfId="0" applyFont="1" applyFill="1" applyBorder="1"/>
    <xf numFmtId="49" fontId="11" fillId="7" borderId="1" xfId="0" applyNumberFormat="1" applyFont="1" applyFill="1" applyBorder="1" applyAlignment="1">
      <alignment horizontal="center"/>
    </xf>
    <xf numFmtId="0" fontId="8" fillId="4" borderId="2" xfId="0" applyFont="1" applyFill="1" applyBorder="1" applyAlignment="1">
      <alignment horizontal="left" wrapText="1"/>
    </xf>
    <xf numFmtId="0" fontId="5" fillId="7" borderId="2" xfId="0" applyFont="1" applyFill="1" applyBorder="1" applyAlignment="1"/>
    <xf numFmtId="0" fontId="5" fillId="7" borderId="2" xfId="0" applyFont="1" applyFill="1" applyBorder="1"/>
    <xf numFmtId="0" fontId="8" fillId="4" borderId="2" xfId="0" applyFont="1" applyFill="1" applyBorder="1" applyAlignment="1"/>
    <xf numFmtId="0" fontId="5" fillId="2" borderId="2" xfId="1" applyFont="1" applyFill="1" applyBorder="1" applyAlignment="1" applyProtection="1">
      <alignment wrapText="1"/>
    </xf>
    <xf numFmtId="0" fontId="8" fillId="8" borderId="1" xfId="0" applyFont="1" applyFill="1" applyBorder="1" applyAlignment="1"/>
    <xf numFmtId="164" fontId="2" fillId="13" borderId="1" xfId="0" applyNumberFormat="1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/>
    </xf>
    <xf numFmtId="164" fontId="6" fillId="13" borderId="1" xfId="0" applyNumberFormat="1" applyFont="1" applyFill="1" applyBorder="1" applyAlignment="1">
      <alignment horizontal="center"/>
    </xf>
    <xf numFmtId="0" fontId="5" fillId="14" borderId="2" xfId="1" applyFont="1" applyFill="1" applyBorder="1" applyAlignment="1" applyProtection="1">
      <alignment wrapText="1"/>
    </xf>
    <xf numFmtId="49" fontId="11" fillId="14" borderId="1" xfId="1" applyNumberFormat="1" applyFont="1" applyFill="1" applyBorder="1" applyAlignment="1" applyProtection="1">
      <alignment horizontal="center"/>
    </xf>
    <xf numFmtId="49" fontId="5" fillId="14" borderId="1" xfId="1" applyNumberFormat="1" applyFont="1" applyFill="1" applyBorder="1" applyAlignment="1" applyProtection="1">
      <alignment horizontal="center"/>
    </xf>
    <xf numFmtId="0" fontId="5" fillId="15" borderId="1" xfId="1" applyFont="1" applyFill="1" applyBorder="1" applyAlignment="1" applyProtection="1"/>
    <xf numFmtId="0" fontId="3" fillId="16" borderId="2" xfId="1" applyFont="1" applyFill="1" applyBorder="1" applyAlignment="1" applyProtection="1">
      <alignment wrapText="1"/>
    </xf>
    <xf numFmtId="49" fontId="8" fillId="16" borderId="1" xfId="1" applyNumberFormat="1" applyFont="1" applyFill="1" applyBorder="1" applyAlignment="1" applyProtection="1">
      <alignment horizontal="center"/>
    </xf>
    <xf numFmtId="0" fontId="5" fillId="16" borderId="1" xfId="1" applyFont="1" applyFill="1" applyBorder="1" applyAlignment="1" applyProtection="1"/>
    <xf numFmtId="0" fontId="5" fillId="16" borderId="1" xfId="0" applyFont="1" applyFill="1" applyBorder="1"/>
    <xf numFmtId="0" fontId="5" fillId="15" borderId="2" xfId="1" applyFont="1" applyFill="1" applyBorder="1" applyAlignment="1" applyProtection="1">
      <alignment wrapText="1"/>
    </xf>
    <xf numFmtId="49" fontId="5" fillId="15" borderId="1" xfId="1" applyNumberFormat="1" applyFont="1" applyFill="1" applyBorder="1" applyAlignment="1" applyProtection="1">
      <alignment horizontal="center"/>
    </xf>
    <xf numFmtId="0" fontId="10" fillId="15" borderId="2" xfId="1" applyFont="1" applyFill="1" applyBorder="1" applyAlignment="1" applyProtection="1">
      <alignment wrapText="1"/>
    </xf>
    <xf numFmtId="0" fontId="3" fillId="17" borderId="2" xfId="1" applyFont="1" applyFill="1" applyBorder="1" applyAlignment="1" applyProtection="1">
      <alignment wrapText="1"/>
    </xf>
    <xf numFmtId="49" fontId="3" fillId="17" borderId="1" xfId="1" applyNumberFormat="1" applyFont="1" applyFill="1" applyBorder="1" applyAlignment="1" applyProtection="1">
      <alignment horizontal="center"/>
    </xf>
    <xf numFmtId="0" fontId="3" fillId="17" borderId="1" xfId="1" applyFont="1" applyFill="1" applyBorder="1" applyAlignment="1" applyProtection="1"/>
    <xf numFmtId="49" fontId="10" fillId="0" borderId="1" xfId="1" applyNumberFormat="1" applyFont="1" applyFill="1" applyBorder="1" applyAlignment="1" applyProtection="1">
      <alignment horizontal="center"/>
    </xf>
    <xf numFmtId="0" fontId="5" fillId="17" borderId="1" xfId="1" applyFont="1" applyFill="1" applyBorder="1" applyAlignment="1" applyProtection="1"/>
    <xf numFmtId="164" fontId="6" fillId="18" borderId="1" xfId="0" applyNumberFormat="1" applyFont="1" applyFill="1" applyBorder="1" applyAlignment="1">
      <alignment horizontal="center"/>
    </xf>
    <xf numFmtId="49" fontId="8" fillId="17" borderId="1" xfId="1" applyNumberFormat="1" applyFont="1" applyFill="1" applyBorder="1" applyAlignment="1" applyProtection="1">
      <alignment horizontal="center"/>
    </xf>
    <xf numFmtId="0" fontId="8" fillId="17" borderId="1" xfId="1" applyFont="1" applyFill="1" applyBorder="1" applyAlignment="1" applyProtection="1"/>
    <xf numFmtId="0" fontId="8" fillId="17" borderId="2" xfId="1" applyFont="1" applyFill="1" applyBorder="1" applyAlignment="1" applyProtection="1">
      <alignment wrapText="1"/>
    </xf>
    <xf numFmtId="0" fontId="5" fillId="7" borderId="2" xfId="1" applyFont="1" applyFill="1" applyBorder="1" applyAlignment="1" applyProtection="1">
      <alignment wrapText="1"/>
    </xf>
    <xf numFmtId="49" fontId="5" fillId="7" borderId="1" xfId="1" applyNumberFormat="1" applyFont="1" applyFill="1" applyBorder="1" applyAlignment="1" applyProtection="1">
      <alignment horizontal="center"/>
    </xf>
    <xf numFmtId="0" fontId="8" fillId="4" borderId="2" xfId="1" applyFont="1" applyFill="1" applyBorder="1" applyAlignment="1" applyProtection="1">
      <alignment wrapText="1"/>
    </xf>
    <xf numFmtId="49" fontId="8" fillId="4" borderId="1" xfId="1" applyNumberFormat="1" applyFont="1" applyFill="1" applyBorder="1" applyAlignment="1" applyProtection="1">
      <alignment horizontal="center"/>
    </xf>
    <xf numFmtId="164" fontId="14" fillId="19" borderId="1" xfId="0" applyNumberFormat="1" applyFont="1" applyFill="1" applyBorder="1" applyAlignment="1">
      <alignment horizontal="center"/>
    </xf>
    <xf numFmtId="0" fontId="15" fillId="20" borderId="2" xfId="1" applyFont="1" applyFill="1" applyBorder="1" applyAlignment="1" applyProtection="1">
      <alignment vertical="center" wrapText="1"/>
    </xf>
    <xf numFmtId="49" fontId="16" fillId="20" borderId="1" xfId="1" applyNumberFormat="1" applyFont="1" applyFill="1" applyBorder="1" applyAlignment="1" applyProtection="1">
      <alignment horizontal="center" vertical="center"/>
    </xf>
    <xf numFmtId="0" fontId="16" fillId="20" borderId="1" xfId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18" fillId="22" borderId="2" xfId="1" applyFont="1" applyFill="1" applyBorder="1" applyAlignment="1" applyProtection="1">
      <alignment vertical="center" wrapText="1"/>
    </xf>
    <xf numFmtId="49" fontId="18" fillId="22" borderId="1" xfId="1" applyNumberFormat="1" applyFont="1" applyFill="1" applyBorder="1" applyAlignment="1" applyProtection="1">
      <alignment horizontal="center" vertical="center" wrapText="1"/>
    </xf>
    <xf numFmtId="49" fontId="18" fillId="22" borderId="1" xfId="1" applyNumberFormat="1" applyFont="1" applyFill="1" applyBorder="1" applyAlignment="1" applyProtection="1">
      <alignment horizontal="center" vertical="center"/>
    </xf>
    <xf numFmtId="0" fontId="19" fillId="22" borderId="1" xfId="1" applyFont="1" applyFill="1" applyBorder="1" applyAlignment="1" applyProtection="1">
      <alignment vertical="center"/>
    </xf>
    <xf numFmtId="0" fontId="17" fillId="21" borderId="1" xfId="0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 applyProtection="1">
      <alignment horizontal="center"/>
    </xf>
    <xf numFmtId="0" fontId="20" fillId="22" borderId="1" xfId="1" applyFont="1" applyFill="1" applyBorder="1" applyAlignment="1" applyProtection="1">
      <alignment horizontal="center" wrapText="1"/>
    </xf>
    <xf numFmtId="0" fontId="20" fillId="22" borderId="2" xfId="1" applyFont="1" applyFill="1" applyBorder="1" applyAlignment="1" applyProtection="1">
      <alignment horizontal="center" wrapText="1"/>
    </xf>
    <xf numFmtId="0" fontId="17" fillId="21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92"/>
  <sheetViews>
    <sheetView tabSelected="1" zoomScale="80" zoomScaleNormal="80" workbookViewId="0">
      <selection activeCell="A79" sqref="A79"/>
    </sheetView>
  </sheetViews>
  <sheetFormatPr defaultRowHeight="14.4" x14ac:dyDescent="0.3"/>
  <cols>
    <col min="1" max="1" width="5.88671875" customWidth="1"/>
    <col min="2" max="2" width="8.44140625" customWidth="1"/>
    <col min="3" max="3" width="16.44140625" style="1" customWidth="1"/>
    <col min="4" max="4" width="10.5546875" customWidth="1"/>
    <col min="5" max="5" width="56.109375" style="2" customWidth="1"/>
    <col min="6" max="6" width="20.33203125" style="1" customWidth="1"/>
    <col min="7" max="7" width="19.88671875" style="1" customWidth="1"/>
    <col min="8" max="8" width="19.44140625" customWidth="1"/>
    <col min="9" max="9" width="22.33203125" customWidth="1"/>
  </cols>
  <sheetData>
    <row r="1" spans="1:9" x14ac:dyDescent="0.3">
      <c r="E1" s="6"/>
      <c r="F1" s="126" t="s">
        <v>0</v>
      </c>
      <c r="G1" s="127"/>
      <c r="H1" s="127" t="s">
        <v>1</v>
      </c>
      <c r="I1" s="127"/>
    </row>
    <row r="2" spans="1:9" ht="18" customHeight="1" x14ac:dyDescent="0.3">
      <c r="A2" s="122" t="s">
        <v>2</v>
      </c>
      <c r="B2" s="122"/>
      <c r="C2" s="122"/>
      <c r="D2" s="122"/>
      <c r="E2" s="123"/>
      <c r="F2" s="124">
        <v>2016</v>
      </c>
      <c r="G2" s="125"/>
      <c r="H2" s="124">
        <v>2016</v>
      </c>
      <c r="I2" s="125"/>
    </row>
    <row r="3" spans="1:9" s="115" customFormat="1" ht="47.25" customHeight="1" x14ac:dyDescent="0.3">
      <c r="A3" s="119" t="s">
        <v>3</v>
      </c>
      <c r="B3" s="119" t="s">
        <v>4</v>
      </c>
      <c r="C3" s="118" t="s">
        <v>5</v>
      </c>
      <c r="D3" s="117" t="s">
        <v>6</v>
      </c>
      <c r="E3" s="116" t="s">
        <v>7</v>
      </c>
      <c r="F3" s="120" t="s">
        <v>8</v>
      </c>
      <c r="G3" s="120" t="s">
        <v>9</v>
      </c>
      <c r="H3" s="120" t="s">
        <v>8</v>
      </c>
      <c r="I3" s="120" t="s">
        <v>9</v>
      </c>
    </row>
    <row r="4" spans="1:9" ht="33.75" customHeight="1" x14ac:dyDescent="0.3">
      <c r="A4" s="114"/>
      <c r="B4" s="114"/>
      <c r="C4" s="113"/>
      <c r="D4" s="113"/>
      <c r="E4" s="112" t="s">
        <v>10</v>
      </c>
      <c r="F4" s="111">
        <f>F5+F13+F21+F24+F27+F30+F34+F37+F39+F41+F43+F49+F55+F57+F63+F66+F68+F70+F72+F74+F76+F79+F82+F85+F97+F108+F120+F124+F127+F130+F132+F134+F136+F143</f>
        <v>109995000</v>
      </c>
      <c r="G4" s="111">
        <f>G5+G13+G21+G24+G27+G30+G34+G37+G39+G41+G43+G49+G55+G57+G63+G66+G68+G70+G72+G74+G76+G79+G82+G85+G97+G108+G120+G124+G127+G130+G132+G134+G136+G143</f>
        <v>49745000</v>
      </c>
      <c r="H4" s="111">
        <f>H5+H13+H21+H24+H27+H30+H34+H37+H39+H41+H43+H49+H55+H57+H60+H63+H66+H68+H70+H72+H74+H76+H79+H82+H85+H97+H108+H120+H124+H127+H130+H132+H134+H136+H143</f>
        <v>114965000</v>
      </c>
      <c r="I4" s="111">
        <f>I5+I13+I21+I24+I27+I30+I34+I37+I39+I41+I43+I49+I55+I57+I63+I66+I68+I70+I72+I74+I76+I79+I82+I85+I97+I108+I120+I124+I127+I130+I132+I134+I136+I143</f>
        <v>58191411.099999994</v>
      </c>
    </row>
    <row r="5" spans="1:9" x14ac:dyDescent="0.3">
      <c r="A5" s="59"/>
      <c r="B5" s="59"/>
      <c r="C5" s="110" t="s">
        <v>11</v>
      </c>
      <c r="D5" s="110"/>
      <c r="E5" s="109" t="s">
        <v>12</v>
      </c>
      <c r="F5" s="21">
        <f>SUM(F6:F12)</f>
        <v>2171000</v>
      </c>
      <c r="G5" s="21">
        <v>0</v>
      </c>
      <c r="H5" s="21">
        <f>SUM(H6:H12)</f>
        <v>2171000</v>
      </c>
      <c r="I5" s="21">
        <v>0</v>
      </c>
    </row>
    <row r="6" spans="1:9" x14ac:dyDescent="0.3">
      <c r="A6" s="66">
        <v>3639</v>
      </c>
      <c r="B6" s="66">
        <v>6121</v>
      </c>
      <c r="C6" s="108" t="s">
        <v>11</v>
      </c>
      <c r="D6" s="108"/>
      <c r="E6" s="107" t="s">
        <v>13</v>
      </c>
      <c r="F6" s="7">
        <v>200000</v>
      </c>
      <c r="G6" s="7"/>
      <c r="H6" s="7">
        <v>200000</v>
      </c>
      <c r="I6" s="7"/>
    </row>
    <row r="7" spans="1:9" x14ac:dyDescent="0.3">
      <c r="A7" s="66">
        <v>3639</v>
      </c>
      <c r="B7" s="66">
        <v>5169</v>
      </c>
      <c r="C7" s="108" t="s">
        <v>11</v>
      </c>
      <c r="D7" s="108"/>
      <c r="E7" s="107" t="s">
        <v>14</v>
      </c>
      <c r="F7" s="7">
        <v>200000</v>
      </c>
      <c r="G7" s="7"/>
      <c r="H7" s="7">
        <v>200000</v>
      </c>
      <c r="I7" s="7"/>
    </row>
    <row r="8" spans="1:9" x14ac:dyDescent="0.3">
      <c r="A8" s="66">
        <v>3639</v>
      </c>
      <c r="B8" s="66">
        <v>5139</v>
      </c>
      <c r="C8" s="108" t="s">
        <v>11</v>
      </c>
      <c r="D8" s="108"/>
      <c r="E8" s="107" t="s">
        <v>15</v>
      </c>
      <c r="F8" s="7">
        <v>50000</v>
      </c>
      <c r="G8" s="7"/>
      <c r="H8" s="7">
        <v>50000</v>
      </c>
      <c r="I8" s="7"/>
    </row>
    <row r="9" spans="1:9" x14ac:dyDescent="0.3">
      <c r="A9" s="66">
        <v>3639</v>
      </c>
      <c r="B9" s="66">
        <v>5161</v>
      </c>
      <c r="C9" s="108" t="s">
        <v>11</v>
      </c>
      <c r="D9" s="108"/>
      <c r="E9" s="107" t="s">
        <v>16</v>
      </c>
      <c r="F9" s="7">
        <v>1000</v>
      </c>
      <c r="G9" s="7"/>
      <c r="H9" s="7">
        <v>1000</v>
      </c>
      <c r="I9" s="7"/>
    </row>
    <row r="10" spans="1:9" x14ac:dyDescent="0.3">
      <c r="A10" s="66">
        <v>3639</v>
      </c>
      <c r="B10" s="66">
        <v>5171</v>
      </c>
      <c r="C10" s="108" t="s">
        <v>11</v>
      </c>
      <c r="D10" s="108"/>
      <c r="E10" s="107" t="s">
        <v>17</v>
      </c>
      <c r="F10" s="7">
        <v>120000</v>
      </c>
      <c r="G10" s="7"/>
      <c r="H10" s="7">
        <v>120000</v>
      </c>
      <c r="I10" s="7"/>
    </row>
    <row r="11" spans="1:9" x14ac:dyDescent="0.3">
      <c r="A11" s="66">
        <v>3639</v>
      </c>
      <c r="B11" s="66">
        <v>5137</v>
      </c>
      <c r="C11" s="108" t="s">
        <v>11</v>
      </c>
      <c r="D11" s="108"/>
      <c r="E11" s="107" t="s">
        <v>18</v>
      </c>
      <c r="F11" s="7">
        <v>30000</v>
      </c>
      <c r="G11" s="7"/>
      <c r="H11" s="7">
        <v>30000</v>
      </c>
      <c r="I11" s="7"/>
    </row>
    <row r="12" spans="1:9" s="69" customFormat="1" x14ac:dyDescent="0.3">
      <c r="A12" s="66">
        <v>3639</v>
      </c>
      <c r="B12" s="66">
        <v>5362</v>
      </c>
      <c r="C12" s="108" t="s">
        <v>11</v>
      </c>
      <c r="D12" s="108"/>
      <c r="E12" s="107" t="s">
        <v>19</v>
      </c>
      <c r="F12" s="7">
        <v>1570000</v>
      </c>
      <c r="G12" s="7"/>
      <c r="H12" s="7">
        <v>1570000</v>
      </c>
      <c r="I12" s="7"/>
    </row>
    <row r="13" spans="1:9" x14ac:dyDescent="0.3">
      <c r="A13" s="59"/>
      <c r="B13" s="59"/>
      <c r="C13" s="110" t="s">
        <v>20</v>
      </c>
      <c r="D13" s="110"/>
      <c r="E13" s="109" t="s">
        <v>21</v>
      </c>
      <c r="F13" s="21">
        <f>SUM(F14:F20)</f>
        <v>41991000</v>
      </c>
      <c r="G13" s="21">
        <v>0</v>
      </c>
      <c r="H13" s="21">
        <f>SUM(H14:H20)</f>
        <v>42691000</v>
      </c>
      <c r="I13" s="21">
        <v>0</v>
      </c>
    </row>
    <row r="14" spans="1:9" x14ac:dyDescent="0.3">
      <c r="A14" s="66">
        <v>3639</v>
      </c>
      <c r="B14" s="66">
        <v>6121</v>
      </c>
      <c r="C14" s="108" t="s">
        <v>20</v>
      </c>
      <c r="D14" s="108"/>
      <c r="E14" s="107" t="s">
        <v>13</v>
      </c>
      <c r="F14" s="63">
        <v>300000</v>
      </c>
      <c r="G14" s="63"/>
      <c r="H14" s="63">
        <v>1000000</v>
      </c>
      <c r="I14" s="63"/>
    </row>
    <row r="15" spans="1:9" x14ac:dyDescent="0.3">
      <c r="A15" s="66">
        <v>3639</v>
      </c>
      <c r="B15" s="66">
        <v>5169</v>
      </c>
      <c r="C15" s="108" t="s">
        <v>20</v>
      </c>
      <c r="D15" s="108"/>
      <c r="E15" s="107" t="s">
        <v>14</v>
      </c>
      <c r="F15" s="7">
        <v>300000</v>
      </c>
      <c r="G15" s="7"/>
      <c r="H15" s="7">
        <v>300000</v>
      </c>
      <c r="I15" s="7"/>
    </row>
    <row r="16" spans="1:9" x14ac:dyDescent="0.3">
      <c r="A16" s="66">
        <v>3639</v>
      </c>
      <c r="B16" s="66">
        <v>5139</v>
      </c>
      <c r="C16" s="108" t="s">
        <v>20</v>
      </c>
      <c r="D16" s="108"/>
      <c r="E16" s="107" t="s">
        <v>15</v>
      </c>
      <c r="F16" s="7">
        <v>50000</v>
      </c>
      <c r="G16" s="7"/>
      <c r="H16" s="7">
        <v>50000</v>
      </c>
      <c r="I16" s="7"/>
    </row>
    <row r="17" spans="1:9" x14ac:dyDescent="0.3">
      <c r="A17" s="66">
        <v>3639</v>
      </c>
      <c r="B17" s="66">
        <v>5161</v>
      </c>
      <c r="C17" s="108" t="s">
        <v>20</v>
      </c>
      <c r="D17" s="108"/>
      <c r="E17" s="107" t="s">
        <v>16</v>
      </c>
      <c r="F17" s="7">
        <v>1000</v>
      </c>
      <c r="G17" s="7"/>
      <c r="H17" s="7">
        <v>1000</v>
      </c>
      <c r="I17" s="7"/>
    </row>
    <row r="18" spans="1:9" x14ac:dyDescent="0.3">
      <c r="A18" s="66">
        <v>3639</v>
      </c>
      <c r="B18" s="66">
        <v>5171</v>
      </c>
      <c r="C18" s="108" t="s">
        <v>20</v>
      </c>
      <c r="D18" s="108"/>
      <c r="E18" s="107" t="s">
        <v>17</v>
      </c>
      <c r="F18" s="7">
        <v>50000</v>
      </c>
      <c r="G18" s="7"/>
      <c r="H18" s="7">
        <v>50000</v>
      </c>
      <c r="I18" s="7"/>
    </row>
    <row r="19" spans="1:9" ht="31.5" customHeight="1" x14ac:dyDescent="0.3">
      <c r="A19" s="66">
        <v>3639</v>
      </c>
      <c r="B19" s="66">
        <v>5137</v>
      </c>
      <c r="C19" s="108" t="s">
        <v>20</v>
      </c>
      <c r="D19" s="108"/>
      <c r="E19" s="107" t="s">
        <v>18</v>
      </c>
      <c r="F19" s="7">
        <v>50000</v>
      </c>
      <c r="G19" s="7"/>
      <c r="H19" s="7">
        <v>50000</v>
      </c>
      <c r="I19" s="7"/>
    </row>
    <row r="20" spans="1:9" s="69" customFormat="1" x14ac:dyDescent="0.3">
      <c r="A20" s="66">
        <v>3639</v>
      </c>
      <c r="B20" s="66">
        <v>5362</v>
      </c>
      <c r="C20" s="108" t="s">
        <v>20</v>
      </c>
      <c r="D20" s="108"/>
      <c r="E20" s="107" t="s">
        <v>19</v>
      </c>
      <c r="F20" s="7">
        <v>41240000</v>
      </c>
      <c r="G20" s="7"/>
      <c r="H20" s="7">
        <v>41240000</v>
      </c>
      <c r="I20" s="7"/>
    </row>
    <row r="21" spans="1:9" x14ac:dyDescent="0.3">
      <c r="A21" s="105"/>
      <c r="B21" s="105"/>
      <c r="C21" s="104" t="s">
        <v>22</v>
      </c>
      <c r="D21" s="104"/>
      <c r="E21" s="106" t="s">
        <v>23</v>
      </c>
      <c r="F21" s="21">
        <f>SUM(F22:F23)</f>
        <v>444000</v>
      </c>
      <c r="G21" s="21">
        <v>3839808</v>
      </c>
      <c r="H21" s="21">
        <f>SUM(H22:H23)</f>
        <v>564000</v>
      </c>
      <c r="I21" s="21">
        <f>4266522*0.9</f>
        <v>3839869.8000000003</v>
      </c>
    </row>
    <row r="22" spans="1:9" x14ac:dyDescent="0.3">
      <c r="A22" s="90">
        <v>3639</v>
      </c>
      <c r="B22" s="90">
        <v>6121</v>
      </c>
      <c r="C22" s="96" t="s">
        <v>22</v>
      </c>
      <c r="D22" s="96"/>
      <c r="E22" s="97" t="s">
        <v>13</v>
      </c>
      <c r="F22" s="63">
        <v>0</v>
      </c>
      <c r="G22" s="63"/>
      <c r="H22" s="63">
        <v>120000</v>
      </c>
      <c r="I22" s="63"/>
    </row>
    <row r="23" spans="1:9" x14ac:dyDescent="0.3">
      <c r="A23" s="90">
        <v>3639</v>
      </c>
      <c r="B23" s="90">
        <v>5169</v>
      </c>
      <c r="C23" s="96" t="s">
        <v>22</v>
      </c>
      <c r="D23" s="96"/>
      <c r="E23" s="95" t="s">
        <v>24</v>
      </c>
      <c r="F23" s="7">
        <v>444000</v>
      </c>
      <c r="G23" s="7"/>
      <c r="H23" s="7">
        <v>444000</v>
      </c>
      <c r="I23" s="7"/>
    </row>
    <row r="24" spans="1:9" x14ac:dyDescent="0.3">
      <c r="A24" s="105"/>
      <c r="B24" s="105"/>
      <c r="C24" s="104" t="s">
        <v>25</v>
      </c>
      <c r="D24" s="104"/>
      <c r="E24" s="98" t="s">
        <v>26</v>
      </c>
      <c r="F24" s="65">
        <f>SUM(F25:F26)</f>
        <v>18328000</v>
      </c>
      <c r="G24" s="103">
        <v>25500000</v>
      </c>
      <c r="H24" s="21">
        <f>SUM(H25:H26)</f>
        <v>17508000</v>
      </c>
      <c r="I24" s="21">
        <f>51600268*0.7</f>
        <v>36120187.599999994</v>
      </c>
    </row>
    <row r="25" spans="1:9" ht="30.6" customHeight="1" x14ac:dyDescent="0.3">
      <c r="A25" s="90">
        <v>3639</v>
      </c>
      <c r="B25" s="90">
        <v>6121</v>
      </c>
      <c r="C25" s="96" t="s">
        <v>25</v>
      </c>
      <c r="D25" s="96"/>
      <c r="E25" s="97" t="s">
        <v>13</v>
      </c>
      <c r="F25" s="60">
        <f>16800000+120000+700000</f>
        <v>17620000</v>
      </c>
      <c r="G25" s="60"/>
      <c r="H25" s="60">
        <v>16800000</v>
      </c>
      <c r="I25" s="60"/>
    </row>
    <row r="26" spans="1:9" ht="22.5" customHeight="1" x14ac:dyDescent="0.3">
      <c r="A26" s="90">
        <v>3639</v>
      </c>
      <c r="B26" s="90">
        <v>5169</v>
      </c>
      <c r="C26" s="96" t="s">
        <v>25</v>
      </c>
      <c r="D26" s="96"/>
      <c r="E26" s="95" t="s">
        <v>24</v>
      </c>
      <c r="F26" s="7">
        <v>708000</v>
      </c>
      <c r="G26" s="7"/>
      <c r="H26" s="7">
        <v>708000</v>
      </c>
      <c r="I26" s="7"/>
    </row>
    <row r="27" spans="1:9" ht="27" x14ac:dyDescent="0.3">
      <c r="A27" s="102"/>
      <c r="B27" s="102"/>
      <c r="C27" s="99" t="s">
        <v>27</v>
      </c>
      <c r="D27" s="99"/>
      <c r="E27" s="98" t="s">
        <v>28</v>
      </c>
      <c r="F27" s="11">
        <f>SUM(F28:F29)</f>
        <v>5650000</v>
      </c>
      <c r="G27" s="11">
        <v>0</v>
      </c>
      <c r="H27" s="11">
        <f>SUM(H28:H29)</f>
        <v>5650000</v>
      </c>
      <c r="I27" s="11">
        <v>0</v>
      </c>
    </row>
    <row r="28" spans="1:9" s="69" customFormat="1" x14ac:dyDescent="0.3">
      <c r="A28" s="34">
        <v>3639</v>
      </c>
      <c r="B28" s="34">
        <v>6121</v>
      </c>
      <c r="C28" s="96" t="s">
        <v>27</v>
      </c>
      <c r="D28" s="101"/>
      <c r="E28" s="97" t="s">
        <v>13</v>
      </c>
      <c r="F28" s="7">
        <v>5500000</v>
      </c>
      <c r="G28" s="7"/>
      <c r="H28" s="7">
        <v>5500000</v>
      </c>
      <c r="I28" s="7"/>
    </row>
    <row r="29" spans="1:9" ht="32.1" customHeight="1" x14ac:dyDescent="0.3">
      <c r="A29" s="90">
        <v>3639</v>
      </c>
      <c r="B29" s="90">
        <v>5169</v>
      </c>
      <c r="C29" s="96" t="s">
        <v>27</v>
      </c>
      <c r="D29" s="96"/>
      <c r="E29" s="97" t="s">
        <v>29</v>
      </c>
      <c r="F29" s="7">
        <v>150000</v>
      </c>
      <c r="G29" s="7"/>
      <c r="H29" s="7">
        <v>150000</v>
      </c>
      <c r="I29" s="7"/>
    </row>
    <row r="30" spans="1:9" x14ac:dyDescent="0.3">
      <c r="A30" s="100"/>
      <c r="B30" s="100"/>
      <c r="C30" s="99" t="s">
        <v>30</v>
      </c>
      <c r="D30" s="99"/>
      <c r="E30" s="98" t="s">
        <v>31</v>
      </c>
      <c r="F30" s="11">
        <f>SUM(F31:F33)</f>
        <v>2680000</v>
      </c>
      <c r="G30" s="11">
        <v>0</v>
      </c>
      <c r="H30" s="11">
        <f>SUM(H31:H33)</f>
        <v>2680000</v>
      </c>
      <c r="I30" s="11">
        <v>0</v>
      </c>
    </row>
    <row r="31" spans="1:9" x14ac:dyDescent="0.3">
      <c r="A31" s="90">
        <v>3639</v>
      </c>
      <c r="B31" s="90">
        <v>6121</v>
      </c>
      <c r="C31" s="96" t="s">
        <v>30</v>
      </c>
      <c r="D31" s="96"/>
      <c r="E31" s="97" t="s">
        <v>32</v>
      </c>
      <c r="F31" s="7">
        <v>2200000</v>
      </c>
      <c r="G31" s="7"/>
      <c r="H31" s="7">
        <v>2200000</v>
      </c>
      <c r="I31" s="7"/>
    </row>
    <row r="32" spans="1:9" x14ac:dyDescent="0.3">
      <c r="A32" s="90">
        <v>3639</v>
      </c>
      <c r="B32" s="90">
        <v>6119</v>
      </c>
      <c r="C32" s="96" t="s">
        <v>30</v>
      </c>
      <c r="D32" s="96"/>
      <c r="E32" s="97" t="s">
        <v>33</v>
      </c>
      <c r="F32" s="7">
        <v>400000</v>
      </c>
      <c r="G32" s="7"/>
      <c r="H32" s="7">
        <v>400000</v>
      </c>
      <c r="I32" s="7"/>
    </row>
    <row r="33" spans="1:9" x14ac:dyDescent="0.3">
      <c r="A33" s="90">
        <v>3639</v>
      </c>
      <c r="B33" s="90">
        <v>5169</v>
      </c>
      <c r="C33" s="96" t="s">
        <v>30</v>
      </c>
      <c r="D33" s="96"/>
      <c r="E33" s="97" t="s">
        <v>29</v>
      </c>
      <c r="F33" s="7">
        <v>80000</v>
      </c>
      <c r="G33" s="7"/>
      <c r="H33" s="7">
        <v>80000</v>
      </c>
      <c r="I33" s="7"/>
    </row>
    <row r="34" spans="1:9" x14ac:dyDescent="0.3">
      <c r="A34" s="94"/>
      <c r="B34" s="93"/>
      <c r="C34" s="92" t="s">
        <v>34</v>
      </c>
      <c r="D34" s="92"/>
      <c r="E34" s="91" t="s">
        <v>35</v>
      </c>
      <c r="F34" s="11">
        <f>SUM(F35:F36)</f>
        <v>348000</v>
      </c>
      <c r="G34" s="65">
        <v>9180600</v>
      </c>
      <c r="H34" s="21">
        <f>SUM(H35:H36)</f>
        <v>348000</v>
      </c>
      <c r="I34" s="21">
        <f>11475672*0.8</f>
        <v>9180537.5999999996</v>
      </c>
    </row>
    <row r="35" spans="1:9" x14ac:dyDescent="0.3">
      <c r="A35" s="90">
        <v>3639</v>
      </c>
      <c r="B35" s="90">
        <v>6121</v>
      </c>
      <c r="C35" s="89" t="s">
        <v>34</v>
      </c>
      <c r="D35" s="89"/>
      <c r="E35" s="87" t="s">
        <v>13</v>
      </c>
      <c r="F35" s="7">
        <v>0</v>
      </c>
      <c r="G35" s="7"/>
      <c r="H35" s="7">
        <v>0</v>
      </c>
      <c r="I35" s="7"/>
    </row>
    <row r="36" spans="1:9" x14ac:dyDescent="0.3">
      <c r="A36" s="90">
        <v>3639</v>
      </c>
      <c r="B36" s="90">
        <v>5169</v>
      </c>
      <c r="C36" s="96" t="s">
        <v>22</v>
      </c>
      <c r="D36" s="96"/>
      <c r="E36" s="95" t="s">
        <v>24</v>
      </c>
      <c r="F36" s="7">
        <v>348000</v>
      </c>
      <c r="G36" s="7"/>
      <c r="H36" s="7">
        <v>348000</v>
      </c>
      <c r="I36" s="7"/>
    </row>
    <row r="37" spans="1:9" x14ac:dyDescent="0.3">
      <c r="A37" s="94"/>
      <c r="B37" s="93"/>
      <c r="C37" s="92" t="s">
        <v>36</v>
      </c>
      <c r="D37" s="92"/>
      <c r="E37" s="91" t="s">
        <v>37</v>
      </c>
      <c r="F37" s="21">
        <f>SUM(F38)</f>
        <v>0</v>
      </c>
      <c r="G37" s="21">
        <f>2781615*0.8</f>
        <v>2225292</v>
      </c>
      <c r="H37" s="21">
        <f>SUM(H38)</f>
        <v>0</v>
      </c>
      <c r="I37" s="21">
        <f>2781615*0.8</f>
        <v>2225292</v>
      </c>
    </row>
    <row r="38" spans="1:9" x14ac:dyDescent="0.3">
      <c r="A38" s="90">
        <v>3639</v>
      </c>
      <c r="B38" s="90">
        <v>5169</v>
      </c>
      <c r="C38" s="89" t="s">
        <v>36</v>
      </c>
      <c r="D38" s="89"/>
      <c r="E38" s="87" t="s">
        <v>29</v>
      </c>
      <c r="F38" s="7">
        <v>0</v>
      </c>
      <c r="G38" s="7"/>
      <c r="H38" s="7">
        <v>0</v>
      </c>
      <c r="I38" s="7"/>
    </row>
    <row r="39" spans="1:9" x14ac:dyDescent="0.3">
      <c r="A39" s="94"/>
      <c r="B39" s="93"/>
      <c r="C39" s="92" t="s">
        <v>38</v>
      </c>
      <c r="D39" s="92"/>
      <c r="E39" s="91" t="s">
        <v>39</v>
      </c>
      <c r="F39" s="21">
        <f>SUM(F40)</f>
        <v>0</v>
      </c>
      <c r="G39" s="21">
        <v>1008100</v>
      </c>
      <c r="H39" s="21">
        <f>SUM(H40)</f>
        <v>0</v>
      </c>
      <c r="I39" s="21">
        <f>1680112*0.6</f>
        <v>1008067.2</v>
      </c>
    </row>
    <row r="40" spans="1:9" x14ac:dyDescent="0.3">
      <c r="A40" s="90">
        <v>3639</v>
      </c>
      <c r="B40" s="90">
        <v>6121</v>
      </c>
      <c r="C40" s="89" t="s">
        <v>38</v>
      </c>
      <c r="D40" s="89" t="s">
        <v>40</v>
      </c>
      <c r="E40" s="87" t="s">
        <v>13</v>
      </c>
      <c r="F40" s="7">
        <v>0</v>
      </c>
      <c r="G40" s="7"/>
      <c r="H40" s="7">
        <v>0</v>
      </c>
      <c r="I40" s="7"/>
    </row>
    <row r="41" spans="1:9" x14ac:dyDescent="0.3">
      <c r="A41" s="94"/>
      <c r="B41" s="93"/>
      <c r="C41" s="92" t="s">
        <v>41</v>
      </c>
      <c r="D41" s="92"/>
      <c r="E41" s="91" t="s">
        <v>42</v>
      </c>
      <c r="F41" s="21">
        <f>SUM(F42)</f>
        <v>50000</v>
      </c>
      <c r="G41" s="65">
        <v>1180000</v>
      </c>
      <c r="H41" s="21">
        <f>SUM(H42)</f>
        <v>50000</v>
      </c>
      <c r="I41" s="21">
        <f>2213367*0.7</f>
        <v>1549356.9</v>
      </c>
    </row>
    <row r="42" spans="1:9" ht="22.5" customHeight="1" x14ac:dyDescent="0.3">
      <c r="A42" s="90">
        <v>3639</v>
      </c>
      <c r="B42" s="90">
        <v>6121</v>
      </c>
      <c r="C42" s="89" t="s">
        <v>41</v>
      </c>
      <c r="D42" s="88"/>
      <c r="E42" s="87" t="s">
        <v>13</v>
      </c>
      <c r="F42" s="7">
        <v>50000</v>
      </c>
      <c r="G42" s="7"/>
      <c r="H42" s="7">
        <v>50000</v>
      </c>
      <c r="I42" s="7"/>
    </row>
    <row r="43" spans="1:9" x14ac:dyDescent="0.3">
      <c r="A43" s="15"/>
      <c r="B43" s="15"/>
      <c r="C43" s="13" t="s">
        <v>43</v>
      </c>
      <c r="D43" s="13"/>
      <c r="E43" s="12" t="s">
        <v>44</v>
      </c>
      <c r="F43" s="86">
        <f>SUM(F44:F48)</f>
        <v>3519000</v>
      </c>
      <c r="G43" s="65">
        <v>1000000</v>
      </c>
      <c r="H43" s="21">
        <f>SUM(H44:H48)</f>
        <v>3519000</v>
      </c>
      <c r="I43" s="21">
        <v>0</v>
      </c>
    </row>
    <row r="44" spans="1:9" x14ac:dyDescent="0.3">
      <c r="A44" s="34">
        <v>6171</v>
      </c>
      <c r="B44" s="34">
        <v>5137</v>
      </c>
      <c r="C44" s="33">
        <v>31107000000</v>
      </c>
      <c r="D44" s="33"/>
      <c r="E44" s="32" t="s">
        <v>18</v>
      </c>
      <c r="F44" s="84">
        <v>10000</v>
      </c>
      <c r="G44" s="85"/>
      <c r="H44" s="7">
        <v>10000</v>
      </c>
      <c r="I44" s="7"/>
    </row>
    <row r="45" spans="1:9" x14ac:dyDescent="0.3">
      <c r="A45" s="34">
        <v>6171</v>
      </c>
      <c r="B45" s="34">
        <v>5169</v>
      </c>
      <c r="C45" s="33">
        <v>31107000000</v>
      </c>
      <c r="D45" s="33"/>
      <c r="E45" s="32" t="s">
        <v>14</v>
      </c>
      <c r="F45" s="84">
        <v>3500000</v>
      </c>
      <c r="G45" s="7"/>
      <c r="H45" s="7">
        <v>3500000</v>
      </c>
      <c r="I45" s="7"/>
    </row>
    <row r="46" spans="1:9" x14ac:dyDescent="0.3">
      <c r="A46" s="34">
        <v>6171</v>
      </c>
      <c r="B46" s="34">
        <v>5499</v>
      </c>
      <c r="C46" s="33">
        <v>31107000000</v>
      </c>
      <c r="D46" s="33"/>
      <c r="E46" s="32" t="s">
        <v>45</v>
      </c>
      <c r="F46" s="84">
        <v>3000</v>
      </c>
      <c r="G46" s="7"/>
      <c r="H46" s="7">
        <v>3000</v>
      </c>
      <c r="I46" s="7"/>
    </row>
    <row r="47" spans="1:9" x14ac:dyDescent="0.3">
      <c r="A47" s="34">
        <v>6171</v>
      </c>
      <c r="B47" s="34">
        <v>5139</v>
      </c>
      <c r="C47" s="33">
        <v>31107000000</v>
      </c>
      <c r="D47" s="33"/>
      <c r="E47" s="32" t="s">
        <v>46</v>
      </c>
      <c r="F47" s="84">
        <v>3000</v>
      </c>
      <c r="G47" s="7"/>
      <c r="H47" s="7">
        <v>3000</v>
      </c>
      <c r="I47" s="7"/>
    </row>
    <row r="48" spans="1:9" x14ac:dyDescent="0.3">
      <c r="A48" s="34">
        <v>6171</v>
      </c>
      <c r="B48" s="34">
        <v>5162</v>
      </c>
      <c r="C48" s="33">
        <v>31107000000</v>
      </c>
      <c r="D48" s="33"/>
      <c r="E48" s="32" t="s">
        <v>47</v>
      </c>
      <c r="F48" s="84">
        <v>3000</v>
      </c>
      <c r="G48" s="7"/>
      <c r="H48" s="7">
        <v>3000</v>
      </c>
      <c r="I48" s="7"/>
    </row>
    <row r="49" spans="1:9" x14ac:dyDescent="0.3">
      <c r="A49" s="83"/>
      <c r="B49" s="57"/>
      <c r="C49" s="44" t="s">
        <v>48</v>
      </c>
      <c r="D49" s="57"/>
      <c r="E49" s="35" t="s">
        <v>49</v>
      </c>
      <c r="F49" s="56">
        <f>SUM(F50:F54)</f>
        <v>3321000</v>
      </c>
      <c r="G49" s="56">
        <v>0</v>
      </c>
      <c r="H49" s="56">
        <f>SUM(H50:H54)</f>
        <v>3206000</v>
      </c>
      <c r="I49" s="56">
        <v>0</v>
      </c>
    </row>
    <row r="50" spans="1:9" x14ac:dyDescent="0.3">
      <c r="A50" s="28">
        <v>3639</v>
      </c>
      <c r="B50" s="28">
        <v>6121</v>
      </c>
      <c r="C50" s="27">
        <v>3903000000</v>
      </c>
      <c r="D50" s="27"/>
      <c r="E50" s="82" t="s">
        <v>50</v>
      </c>
      <c r="F50" s="7">
        <f>1200000+80000+80000+150000+150000</f>
        <v>1660000</v>
      </c>
      <c r="G50" s="7"/>
      <c r="H50" s="7">
        <f>1200000+80000+80000+150000+150000</f>
        <v>1660000</v>
      </c>
      <c r="I50" s="7"/>
    </row>
    <row r="51" spans="1:9" x14ac:dyDescent="0.3">
      <c r="A51" s="28">
        <v>3639</v>
      </c>
      <c r="B51" s="28">
        <v>6119</v>
      </c>
      <c r="C51" s="27" t="s">
        <v>51</v>
      </c>
      <c r="D51" s="27"/>
      <c r="E51" s="82" t="s">
        <v>52</v>
      </c>
      <c r="F51" s="7">
        <f>450000+120000+70000+275000+60000+19000</f>
        <v>994000</v>
      </c>
      <c r="G51" s="7"/>
      <c r="H51" s="7">
        <f>450000+120000+70000+275000+60000+19000</f>
        <v>994000</v>
      </c>
      <c r="I51" s="7"/>
    </row>
    <row r="52" spans="1:9" x14ac:dyDescent="0.3">
      <c r="A52" s="28">
        <v>3639</v>
      </c>
      <c r="B52" s="28">
        <v>5169</v>
      </c>
      <c r="C52" s="27">
        <v>3903000000</v>
      </c>
      <c r="D52" s="27"/>
      <c r="E52" s="82" t="s">
        <v>53</v>
      </c>
      <c r="F52" s="60">
        <f>300000+30000+20000+10000+70000+30000+30000+115000</f>
        <v>605000</v>
      </c>
      <c r="G52" s="60"/>
      <c r="H52" s="60">
        <f>300000+30000+20000+10000+70000+30000+30000</f>
        <v>490000</v>
      </c>
      <c r="I52" s="60"/>
    </row>
    <row r="53" spans="1:9" x14ac:dyDescent="0.3">
      <c r="A53" s="28">
        <v>3639</v>
      </c>
      <c r="B53" s="28">
        <v>5139</v>
      </c>
      <c r="C53" s="27" t="s">
        <v>51</v>
      </c>
      <c r="D53" s="27"/>
      <c r="E53" s="82" t="s">
        <v>54</v>
      </c>
      <c r="F53" s="7">
        <v>12000</v>
      </c>
      <c r="G53" s="7"/>
      <c r="H53" s="7">
        <v>12000</v>
      </c>
      <c r="I53" s="7"/>
    </row>
    <row r="54" spans="1:9" x14ac:dyDescent="0.3">
      <c r="A54" s="28">
        <v>3639</v>
      </c>
      <c r="B54" s="28">
        <v>5175</v>
      </c>
      <c r="C54" s="27" t="s">
        <v>51</v>
      </c>
      <c r="D54" s="27"/>
      <c r="E54" s="82" t="s">
        <v>55</v>
      </c>
      <c r="F54" s="7">
        <v>50000</v>
      </c>
      <c r="G54" s="7"/>
      <c r="H54" s="7">
        <v>50000</v>
      </c>
      <c r="I54" s="7"/>
    </row>
    <row r="55" spans="1:9" x14ac:dyDescent="0.3">
      <c r="A55" s="37"/>
      <c r="B55" s="37"/>
      <c r="C55" s="58">
        <v>31108000000</v>
      </c>
      <c r="D55" s="58"/>
      <c r="E55" s="35" t="s">
        <v>56</v>
      </c>
      <c r="F55" s="21">
        <f>SUM(F56:F56)</f>
        <v>65000</v>
      </c>
      <c r="G55" s="21">
        <v>0</v>
      </c>
      <c r="H55" s="21">
        <f>SUM(H56:H56)</f>
        <v>65000</v>
      </c>
      <c r="I55" s="21">
        <v>0</v>
      </c>
    </row>
    <row r="56" spans="1:9" x14ac:dyDescent="0.3">
      <c r="A56" s="66">
        <v>3745</v>
      </c>
      <c r="B56" s="66">
        <v>5169</v>
      </c>
      <c r="C56" s="61">
        <v>31108000000</v>
      </c>
      <c r="D56" s="61"/>
      <c r="E56" s="30" t="s">
        <v>57</v>
      </c>
      <c r="F56" s="7">
        <v>65000</v>
      </c>
      <c r="G56" s="7"/>
      <c r="H56" s="7">
        <v>65000</v>
      </c>
      <c r="I56" s="7"/>
    </row>
    <row r="57" spans="1:9" x14ac:dyDescent="0.3">
      <c r="A57" s="59"/>
      <c r="B57" s="59"/>
      <c r="C57" s="58">
        <v>31201000000</v>
      </c>
      <c r="D57" s="58"/>
      <c r="E57" s="78" t="s">
        <v>58</v>
      </c>
      <c r="F57" s="65">
        <f>SUM(F58:F59)</f>
        <v>135000</v>
      </c>
      <c r="G57" s="21">
        <v>0</v>
      </c>
      <c r="H57" s="21">
        <f>SUM(H58:H59)</f>
        <v>1635000</v>
      </c>
      <c r="I57" s="21">
        <v>0</v>
      </c>
    </row>
    <row r="58" spans="1:9" x14ac:dyDescent="0.3">
      <c r="A58" s="76">
        <v>3745</v>
      </c>
      <c r="B58" s="76">
        <v>6129</v>
      </c>
      <c r="C58" s="61">
        <v>31201000000</v>
      </c>
      <c r="D58" s="77"/>
      <c r="E58" s="30" t="s">
        <v>59</v>
      </c>
      <c r="F58" s="60">
        <v>0</v>
      </c>
      <c r="G58" s="60"/>
      <c r="H58" s="60">
        <v>1500000</v>
      </c>
      <c r="I58" s="60"/>
    </row>
    <row r="59" spans="1:9" x14ac:dyDescent="0.3">
      <c r="A59" s="66">
        <v>3745</v>
      </c>
      <c r="B59" s="66">
        <v>5169</v>
      </c>
      <c r="C59" s="61">
        <v>31201000000</v>
      </c>
      <c r="D59" s="61"/>
      <c r="E59" s="30" t="s">
        <v>57</v>
      </c>
      <c r="F59" s="7">
        <v>135000</v>
      </c>
      <c r="G59" s="7"/>
      <c r="H59" s="7">
        <v>135000</v>
      </c>
      <c r="I59" s="7"/>
    </row>
    <row r="60" spans="1:9" x14ac:dyDescent="0.3">
      <c r="A60" s="59"/>
      <c r="B60" s="59"/>
      <c r="C60" s="58" t="s">
        <v>60</v>
      </c>
      <c r="D60" s="58"/>
      <c r="E60" s="81" t="s">
        <v>61</v>
      </c>
      <c r="F60" s="21">
        <f>SUM(F61:F62)</f>
        <v>0</v>
      </c>
      <c r="G60" s="21">
        <f>SUM(G61:G62)</f>
        <v>0</v>
      </c>
      <c r="H60" s="21">
        <f>SUM(H61:H62)</f>
        <v>1380000</v>
      </c>
      <c r="I60" s="21">
        <f>H60*0.3</f>
        <v>414000</v>
      </c>
    </row>
    <row r="61" spans="1:9" x14ac:dyDescent="0.3">
      <c r="A61" s="41">
        <v>3745</v>
      </c>
      <c r="B61" s="41">
        <v>6129</v>
      </c>
      <c r="C61" s="61" t="s">
        <v>60</v>
      </c>
      <c r="D61" s="61"/>
      <c r="E61" s="80" t="s">
        <v>59</v>
      </c>
      <c r="F61" s="63">
        <v>0</v>
      </c>
      <c r="G61" s="63">
        <v>0</v>
      </c>
      <c r="H61" s="63">
        <v>1300000</v>
      </c>
      <c r="I61" s="63"/>
    </row>
    <row r="62" spans="1:9" x14ac:dyDescent="0.3">
      <c r="A62" s="41">
        <v>3745</v>
      </c>
      <c r="B62" s="41">
        <v>5169</v>
      </c>
      <c r="C62" s="61" t="s">
        <v>60</v>
      </c>
      <c r="D62" s="61"/>
      <c r="E62" s="79" t="s">
        <v>14</v>
      </c>
      <c r="F62" s="7">
        <v>0</v>
      </c>
      <c r="G62" s="7">
        <v>0</v>
      </c>
      <c r="H62" s="7">
        <v>80000</v>
      </c>
      <c r="I62" s="7"/>
    </row>
    <row r="63" spans="1:9" x14ac:dyDescent="0.3">
      <c r="A63" s="59"/>
      <c r="B63" s="59"/>
      <c r="C63" s="58" t="s">
        <v>62</v>
      </c>
      <c r="D63" s="58"/>
      <c r="E63" s="78" t="s">
        <v>63</v>
      </c>
      <c r="F63" s="21">
        <f>SUM(F64:F65)</f>
        <v>0</v>
      </c>
      <c r="G63" s="21">
        <f>F63*0.3</f>
        <v>0</v>
      </c>
      <c r="H63" s="21">
        <f>SUM(H64:H65)</f>
        <v>675000</v>
      </c>
      <c r="I63" s="21">
        <f>H63*0.3</f>
        <v>202500</v>
      </c>
    </row>
    <row r="64" spans="1:9" x14ac:dyDescent="0.3">
      <c r="A64" s="66">
        <v>3745</v>
      </c>
      <c r="B64" s="76">
        <v>6129</v>
      </c>
      <c r="C64" s="61" t="s">
        <v>62</v>
      </c>
      <c r="D64" s="77"/>
      <c r="E64" s="30" t="s">
        <v>59</v>
      </c>
      <c r="F64" s="63">
        <v>0</v>
      </c>
      <c r="G64" s="63"/>
      <c r="H64" s="63">
        <v>640000</v>
      </c>
      <c r="I64" s="63"/>
    </row>
    <row r="65" spans="1:9" x14ac:dyDescent="0.3">
      <c r="A65" s="66">
        <v>3745</v>
      </c>
      <c r="B65" s="66">
        <v>5169</v>
      </c>
      <c r="C65" s="61" t="s">
        <v>62</v>
      </c>
      <c r="D65" s="61"/>
      <c r="E65" s="30" t="s">
        <v>29</v>
      </c>
      <c r="F65" s="63">
        <v>0</v>
      </c>
      <c r="G65" s="63"/>
      <c r="H65" s="63">
        <v>35000</v>
      </c>
      <c r="I65" s="63"/>
    </row>
    <row r="66" spans="1:9" x14ac:dyDescent="0.3">
      <c r="A66" s="37"/>
      <c r="B66" s="37"/>
      <c r="C66" s="58" t="s">
        <v>64</v>
      </c>
      <c r="D66" s="58"/>
      <c r="E66" s="73" t="s">
        <v>65</v>
      </c>
      <c r="F66" s="21">
        <f>SUM(F67:F67)</f>
        <v>70000</v>
      </c>
      <c r="G66" s="21">
        <v>0</v>
      </c>
      <c r="H66" s="21">
        <f>SUM(H67:H67)</f>
        <v>70000</v>
      </c>
      <c r="I66" s="21">
        <v>0</v>
      </c>
    </row>
    <row r="67" spans="1:9" x14ac:dyDescent="0.3">
      <c r="A67" s="76">
        <v>3111</v>
      </c>
      <c r="B67" s="66">
        <v>5169</v>
      </c>
      <c r="C67" s="61" t="s">
        <v>66</v>
      </c>
      <c r="D67" s="61"/>
      <c r="E67" s="30" t="s">
        <v>29</v>
      </c>
      <c r="F67" s="7">
        <v>70000</v>
      </c>
      <c r="G67" s="7"/>
      <c r="H67" s="7">
        <v>70000</v>
      </c>
      <c r="I67" s="7"/>
    </row>
    <row r="68" spans="1:9" x14ac:dyDescent="0.3">
      <c r="A68" s="37"/>
      <c r="B68" s="37"/>
      <c r="C68" s="75" t="s">
        <v>67</v>
      </c>
      <c r="D68" s="74"/>
      <c r="E68" s="73" t="s">
        <v>68</v>
      </c>
      <c r="F68" s="21">
        <f>SUM(F69:F69)</f>
        <v>85000</v>
      </c>
      <c r="G68" s="21">
        <v>0</v>
      </c>
      <c r="H68" s="21">
        <f>SUM(H69:H69)</f>
        <v>85000</v>
      </c>
      <c r="I68" s="21">
        <v>0</v>
      </c>
    </row>
    <row r="69" spans="1:9" s="69" customFormat="1" x14ac:dyDescent="0.3">
      <c r="A69" s="72">
        <v>3111</v>
      </c>
      <c r="B69" s="72">
        <v>5169</v>
      </c>
      <c r="C69" s="61" t="s">
        <v>69</v>
      </c>
      <c r="D69" s="71"/>
      <c r="E69" s="70" t="s">
        <v>14</v>
      </c>
      <c r="F69" s="7">
        <v>85000</v>
      </c>
      <c r="G69" s="7"/>
      <c r="H69" s="7">
        <v>85000</v>
      </c>
      <c r="I69" s="7"/>
    </row>
    <row r="70" spans="1:9" x14ac:dyDescent="0.3">
      <c r="A70" s="37"/>
      <c r="B70" s="37"/>
      <c r="C70" s="58" t="s">
        <v>70</v>
      </c>
      <c r="D70" s="58"/>
      <c r="E70" s="35" t="s">
        <v>71</v>
      </c>
      <c r="F70" s="21">
        <f>SUM(F71:F71)</f>
        <v>95000</v>
      </c>
      <c r="G70" s="21">
        <v>0</v>
      </c>
      <c r="H70" s="21">
        <f>SUM(H71:H71)</f>
        <v>95000</v>
      </c>
      <c r="I70" s="21">
        <v>0</v>
      </c>
    </row>
    <row r="71" spans="1:9" x14ac:dyDescent="0.3">
      <c r="A71" s="41">
        <v>3639</v>
      </c>
      <c r="B71" s="41">
        <v>6121</v>
      </c>
      <c r="C71" s="68" t="s">
        <v>70</v>
      </c>
      <c r="D71" s="68"/>
      <c r="E71" s="67" t="s">
        <v>13</v>
      </c>
      <c r="F71" s="7">
        <v>95000</v>
      </c>
      <c r="G71" s="7"/>
      <c r="H71" s="7">
        <v>95000</v>
      </c>
      <c r="I71" s="7"/>
    </row>
    <row r="72" spans="1:9" x14ac:dyDescent="0.3">
      <c r="A72" s="59"/>
      <c r="B72" s="59"/>
      <c r="C72" s="58" t="s">
        <v>72</v>
      </c>
      <c r="D72" s="58"/>
      <c r="E72" s="35" t="s">
        <v>73</v>
      </c>
      <c r="F72" s="21">
        <f>SUM(F73:F73)</f>
        <v>5100000</v>
      </c>
      <c r="G72" s="21">
        <f>F72*0.3</f>
        <v>1530000</v>
      </c>
      <c r="H72" s="21">
        <f>SUM(H73:H73)</f>
        <v>6500000</v>
      </c>
      <c r="I72" s="21">
        <f>H72*0.2</f>
        <v>1300000</v>
      </c>
    </row>
    <row r="73" spans="1:9" x14ac:dyDescent="0.3">
      <c r="A73" s="66">
        <v>3111</v>
      </c>
      <c r="B73" s="66">
        <v>6121</v>
      </c>
      <c r="C73" s="61" t="s">
        <v>72</v>
      </c>
      <c r="D73" s="61"/>
      <c r="E73" s="30" t="s">
        <v>13</v>
      </c>
      <c r="F73" s="63">
        <v>5100000</v>
      </c>
      <c r="G73" s="63"/>
      <c r="H73" s="63">
        <v>6500000</v>
      </c>
      <c r="I73" s="63"/>
    </row>
    <row r="74" spans="1:9" x14ac:dyDescent="0.3">
      <c r="A74" s="59"/>
      <c r="B74" s="59"/>
      <c r="C74" s="58" t="s">
        <v>74</v>
      </c>
      <c r="D74" s="58"/>
      <c r="E74" s="35" t="s">
        <v>75</v>
      </c>
      <c r="F74" s="21">
        <f>SUM(F75:F75)</f>
        <v>7400000</v>
      </c>
      <c r="G74" s="21">
        <f>F74*0.3</f>
        <v>2220000</v>
      </c>
      <c r="H74" s="21">
        <f>SUM(H75:H75)</f>
        <v>6500000</v>
      </c>
      <c r="I74" s="21">
        <f>H74*0.2</f>
        <v>1300000</v>
      </c>
    </row>
    <row r="75" spans="1:9" x14ac:dyDescent="0.3">
      <c r="A75" s="66">
        <v>3111</v>
      </c>
      <c r="B75" s="66">
        <v>6121</v>
      </c>
      <c r="C75" s="61" t="s">
        <v>74</v>
      </c>
      <c r="D75" s="61"/>
      <c r="E75" s="30" t="s">
        <v>13</v>
      </c>
      <c r="F75" s="60">
        <v>7400000</v>
      </c>
      <c r="G75" s="60"/>
      <c r="H75" s="60">
        <v>6500000</v>
      </c>
      <c r="I75" s="60"/>
    </row>
    <row r="76" spans="1:9" x14ac:dyDescent="0.3">
      <c r="A76" s="59"/>
      <c r="B76" s="59"/>
      <c r="C76" s="58" t="s">
        <v>76</v>
      </c>
      <c r="D76" s="58"/>
      <c r="E76" s="35" t="s">
        <v>77</v>
      </c>
      <c r="F76" s="65">
        <f>SUM(F77:F78)</f>
        <v>4020000</v>
      </c>
      <c r="G76" s="21">
        <f>F76*0.3</f>
        <v>1206000</v>
      </c>
      <c r="H76" s="21">
        <f>SUM(H77:H78)</f>
        <v>3520000</v>
      </c>
      <c r="I76" s="21">
        <f>H76*0.2</f>
        <v>704000</v>
      </c>
    </row>
    <row r="77" spans="1:9" ht="26.4" customHeight="1" x14ac:dyDescent="0.3">
      <c r="A77" s="41">
        <v>1037</v>
      </c>
      <c r="B77" s="41">
        <v>6121</v>
      </c>
      <c r="C77" s="61" t="s">
        <v>76</v>
      </c>
      <c r="D77" s="61"/>
      <c r="E77" s="30" t="s">
        <v>13</v>
      </c>
      <c r="F77" s="60">
        <f>4020000-120000</f>
        <v>3900000</v>
      </c>
      <c r="G77" s="60"/>
      <c r="H77" s="60">
        <v>3400000</v>
      </c>
      <c r="I77" s="60"/>
    </row>
    <row r="78" spans="1:9" x14ac:dyDescent="0.3">
      <c r="A78" s="41">
        <v>1037</v>
      </c>
      <c r="B78" s="41">
        <v>5169</v>
      </c>
      <c r="C78" s="61" t="s">
        <v>76</v>
      </c>
      <c r="D78" s="61"/>
      <c r="E78" s="30" t="s">
        <v>14</v>
      </c>
      <c r="F78" s="7">
        <v>120000</v>
      </c>
      <c r="G78" s="7"/>
      <c r="H78" s="7">
        <v>120000</v>
      </c>
      <c r="I78" s="7"/>
    </row>
    <row r="79" spans="1:9" x14ac:dyDescent="0.3">
      <c r="A79" s="64"/>
      <c r="B79" s="64"/>
      <c r="C79" s="58" t="s">
        <v>78</v>
      </c>
      <c r="D79" s="64"/>
      <c r="E79" s="35" t="s">
        <v>79</v>
      </c>
      <c r="F79" s="21">
        <f>SUM(F80:F81)</f>
        <v>0</v>
      </c>
      <c r="G79" s="21">
        <f>F79*0.4</f>
        <v>0</v>
      </c>
      <c r="H79" s="21">
        <f>SUM(H80:H81)</f>
        <v>424000</v>
      </c>
      <c r="I79" s="21">
        <f>H79*0.4</f>
        <v>169600</v>
      </c>
    </row>
    <row r="80" spans="1:9" x14ac:dyDescent="0.3">
      <c r="A80" s="41">
        <v>3319</v>
      </c>
      <c r="B80" s="41">
        <v>6121</v>
      </c>
      <c r="C80" s="61" t="s">
        <v>78</v>
      </c>
      <c r="D80" s="61"/>
      <c r="E80" s="30" t="s">
        <v>13</v>
      </c>
      <c r="F80" s="63">
        <v>0</v>
      </c>
      <c r="G80" s="63"/>
      <c r="H80" s="63">
        <v>404000</v>
      </c>
      <c r="I80" s="63"/>
    </row>
    <row r="81" spans="1:9" x14ac:dyDescent="0.3">
      <c r="A81" s="41">
        <v>3319</v>
      </c>
      <c r="B81" s="41">
        <v>5169</v>
      </c>
      <c r="C81" s="61" t="s">
        <v>78</v>
      </c>
      <c r="D81" s="61"/>
      <c r="E81" s="30" t="s">
        <v>14</v>
      </c>
      <c r="F81" s="63">
        <v>0</v>
      </c>
      <c r="G81" s="63"/>
      <c r="H81" s="63">
        <v>20000</v>
      </c>
      <c r="I81" s="63"/>
    </row>
    <row r="82" spans="1:9" x14ac:dyDescent="0.3">
      <c r="A82" s="62"/>
      <c r="B82" s="62"/>
      <c r="C82" s="58" t="s">
        <v>80</v>
      </c>
      <c r="D82" s="58"/>
      <c r="E82" s="35" t="s">
        <v>81</v>
      </c>
      <c r="F82" s="21">
        <f>SUM(F83:F84)</f>
        <v>1784000</v>
      </c>
      <c r="G82" s="21">
        <f>F82*0.3</f>
        <v>535200</v>
      </c>
      <c r="H82" s="21">
        <f>SUM(H83:H84)</f>
        <v>1360000</v>
      </c>
      <c r="I82" s="21">
        <f>H82*0.2</f>
        <v>272000</v>
      </c>
    </row>
    <row r="83" spans="1:9" x14ac:dyDescent="0.3">
      <c r="A83" s="41">
        <v>3745</v>
      </c>
      <c r="B83" s="41">
        <v>6121</v>
      </c>
      <c r="C83" s="61" t="s">
        <v>80</v>
      </c>
      <c r="D83" s="61"/>
      <c r="E83" s="30" t="s">
        <v>13</v>
      </c>
      <c r="F83" s="60">
        <f>1360000+404000</f>
        <v>1764000</v>
      </c>
      <c r="G83" s="60"/>
      <c r="H83" s="60">
        <v>1360000</v>
      </c>
      <c r="I83" s="60"/>
    </row>
    <row r="84" spans="1:9" x14ac:dyDescent="0.3">
      <c r="A84" s="41">
        <v>3745</v>
      </c>
      <c r="B84" s="41">
        <v>5169</v>
      </c>
      <c r="C84" s="61" t="s">
        <v>80</v>
      </c>
      <c r="D84" s="61"/>
      <c r="E84" s="30" t="s">
        <v>14</v>
      </c>
      <c r="F84" s="60">
        <v>20000</v>
      </c>
      <c r="G84" s="60"/>
      <c r="H84" s="60">
        <v>0</v>
      </c>
      <c r="I84" s="60"/>
    </row>
    <row r="85" spans="1:9" x14ac:dyDescent="0.3">
      <c r="A85" s="59"/>
      <c r="B85" s="59"/>
      <c r="C85" s="58" t="s">
        <v>82</v>
      </c>
      <c r="D85" s="58"/>
      <c r="E85" s="35" t="s">
        <v>83</v>
      </c>
      <c r="F85" s="21">
        <f>SUM(F86:F96)</f>
        <v>5950000</v>
      </c>
      <c r="G85" s="21">
        <v>0</v>
      </c>
      <c r="H85" s="21">
        <f>SUM(H86:H96)</f>
        <v>5950000</v>
      </c>
      <c r="I85" s="21">
        <v>0</v>
      </c>
    </row>
    <row r="86" spans="1:9" x14ac:dyDescent="0.3">
      <c r="A86" s="39">
        <v>3319</v>
      </c>
      <c r="B86" s="34">
        <v>5011</v>
      </c>
      <c r="C86" s="33" t="s">
        <v>82</v>
      </c>
      <c r="D86" s="33"/>
      <c r="E86" s="32" t="s">
        <v>84</v>
      </c>
      <c r="F86" s="7">
        <v>238000</v>
      </c>
      <c r="G86" s="7"/>
      <c r="H86" s="7">
        <v>238000</v>
      </c>
      <c r="I86" s="7"/>
    </row>
    <row r="87" spans="1:9" x14ac:dyDescent="0.3">
      <c r="A87" s="39">
        <v>3319</v>
      </c>
      <c r="B87" s="34">
        <v>5031</v>
      </c>
      <c r="C87" s="33" t="s">
        <v>82</v>
      </c>
      <c r="D87" s="33"/>
      <c r="E87" s="32" t="s">
        <v>85</v>
      </c>
      <c r="F87" s="7">
        <v>59000</v>
      </c>
      <c r="G87" s="7"/>
      <c r="H87" s="7">
        <v>59000</v>
      </c>
      <c r="I87" s="7"/>
    </row>
    <row r="88" spans="1:9" x14ac:dyDescent="0.3">
      <c r="A88" s="39">
        <v>3319</v>
      </c>
      <c r="B88" s="34">
        <v>5032</v>
      </c>
      <c r="C88" s="33" t="s">
        <v>82</v>
      </c>
      <c r="D88" s="33"/>
      <c r="E88" s="32" t="s">
        <v>86</v>
      </c>
      <c r="F88" s="7">
        <v>22000</v>
      </c>
      <c r="G88" s="7"/>
      <c r="H88" s="7">
        <v>22000</v>
      </c>
      <c r="I88" s="7"/>
    </row>
    <row r="89" spans="1:9" x14ac:dyDescent="0.3">
      <c r="A89" s="39">
        <v>3319</v>
      </c>
      <c r="B89" s="34">
        <v>5021</v>
      </c>
      <c r="C89" s="33" t="s">
        <v>82</v>
      </c>
      <c r="D89" s="33"/>
      <c r="E89" s="32" t="s">
        <v>87</v>
      </c>
      <c r="F89" s="7">
        <v>124000</v>
      </c>
      <c r="G89" s="7"/>
      <c r="H89" s="7">
        <v>124000</v>
      </c>
      <c r="I89" s="7"/>
    </row>
    <row r="90" spans="1:9" x14ac:dyDescent="0.3">
      <c r="A90" s="39">
        <v>3319</v>
      </c>
      <c r="B90" s="34">
        <v>5175</v>
      </c>
      <c r="C90" s="33" t="s">
        <v>82</v>
      </c>
      <c r="D90" s="33"/>
      <c r="E90" s="32" t="s">
        <v>55</v>
      </c>
      <c r="F90" s="7">
        <v>15000</v>
      </c>
      <c r="G90" s="7"/>
      <c r="H90" s="7">
        <v>15000</v>
      </c>
      <c r="I90" s="7"/>
    </row>
    <row r="91" spans="1:9" x14ac:dyDescent="0.3">
      <c r="A91" s="39">
        <v>3319</v>
      </c>
      <c r="B91" s="34">
        <v>5139</v>
      </c>
      <c r="C91" s="33" t="s">
        <v>82</v>
      </c>
      <c r="D91" s="33"/>
      <c r="E91" s="32" t="s">
        <v>88</v>
      </c>
      <c r="F91" s="7">
        <v>831000</v>
      </c>
      <c r="G91" s="7"/>
      <c r="H91" s="7">
        <v>831000</v>
      </c>
      <c r="I91" s="7"/>
    </row>
    <row r="92" spans="1:9" x14ac:dyDescent="0.3">
      <c r="A92" s="39">
        <v>3319</v>
      </c>
      <c r="B92" s="28">
        <v>5173</v>
      </c>
      <c r="C92" s="33" t="s">
        <v>82</v>
      </c>
      <c r="D92" s="33"/>
      <c r="E92" s="32" t="s">
        <v>89</v>
      </c>
      <c r="F92" s="7">
        <v>35000</v>
      </c>
      <c r="G92" s="7"/>
      <c r="H92" s="7">
        <v>35000</v>
      </c>
      <c r="I92" s="7"/>
    </row>
    <row r="93" spans="1:9" x14ac:dyDescent="0.3">
      <c r="A93" s="39">
        <v>3319</v>
      </c>
      <c r="B93" s="39">
        <v>5137</v>
      </c>
      <c r="C93" s="33" t="s">
        <v>82</v>
      </c>
      <c r="D93" s="39"/>
      <c r="E93" s="30" t="s">
        <v>90</v>
      </c>
      <c r="F93" s="7">
        <v>287000</v>
      </c>
      <c r="G93" s="7"/>
      <c r="H93" s="7">
        <v>287000</v>
      </c>
      <c r="I93" s="7"/>
    </row>
    <row r="94" spans="1:9" x14ac:dyDescent="0.3">
      <c r="A94" s="39">
        <v>3319</v>
      </c>
      <c r="B94" s="39">
        <v>6122</v>
      </c>
      <c r="C94" s="33" t="s">
        <v>82</v>
      </c>
      <c r="D94" s="39"/>
      <c r="E94" s="30" t="s">
        <v>91</v>
      </c>
      <c r="F94" s="7">
        <v>726000</v>
      </c>
      <c r="G94" s="7"/>
      <c r="H94" s="7">
        <v>726000</v>
      </c>
      <c r="I94" s="7"/>
    </row>
    <row r="95" spans="1:9" x14ac:dyDescent="0.3">
      <c r="A95" s="39">
        <v>3319</v>
      </c>
      <c r="B95" s="39">
        <v>6129</v>
      </c>
      <c r="C95" s="33" t="s">
        <v>82</v>
      </c>
      <c r="D95" s="39"/>
      <c r="E95" s="30" t="s">
        <v>59</v>
      </c>
      <c r="F95" s="7">
        <v>1503000</v>
      </c>
      <c r="G95" s="7"/>
      <c r="H95" s="7">
        <v>1503000</v>
      </c>
      <c r="I95" s="7"/>
    </row>
    <row r="96" spans="1:9" x14ac:dyDescent="0.3">
      <c r="A96" s="39">
        <v>3319</v>
      </c>
      <c r="B96" s="39">
        <v>5169</v>
      </c>
      <c r="C96" s="33" t="s">
        <v>82</v>
      </c>
      <c r="D96" s="39"/>
      <c r="E96" s="30" t="s">
        <v>14</v>
      </c>
      <c r="F96" s="7">
        <v>2110000</v>
      </c>
      <c r="G96" s="7"/>
      <c r="H96" s="7">
        <v>2110000</v>
      </c>
      <c r="I96" s="7"/>
    </row>
    <row r="97" spans="1:9" s="42" customFormat="1" ht="27" x14ac:dyDescent="0.3">
      <c r="A97" s="57"/>
      <c r="B97" s="57"/>
      <c r="C97" s="44">
        <v>3109000000</v>
      </c>
      <c r="D97" s="57"/>
      <c r="E97" s="35" t="s">
        <v>92</v>
      </c>
      <c r="F97" s="56">
        <f>SUM(F98:F107)</f>
        <v>2742000</v>
      </c>
      <c r="G97" s="56">
        <v>0</v>
      </c>
      <c r="H97" s="56">
        <f>SUM(H98:H107)</f>
        <v>2742000</v>
      </c>
      <c r="I97" s="56">
        <v>0</v>
      </c>
    </row>
    <row r="98" spans="1:9" s="42" customFormat="1" x14ac:dyDescent="0.3">
      <c r="A98" s="39">
        <v>3319</v>
      </c>
      <c r="B98" s="34">
        <v>5011</v>
      </c>
      <c r="C98" s="33" t="s">
        <v>93</v>
      </c>
      <c r="D98" s="33"/>
      <c r="E98" s="32" t="s">
        <v>84</v>
      </c>
      <c r="F98" s="7">
        <v>443000</v>
      </c>
      <c r="G98" s="7"/>
      <c r="H98" s="7">
        <v>443000</v>
      </c>
      <c r="I98" s="7"/>
    </row>
    <row r="99" spans="1:9" s="42" customFormat="1" x14ac:dyDescent="0.3">
      <c r="A99" s="39">
        <v>3319</v>
      </c>
      <c r="B99" s="34">
        <v>5031</v>
      </c>
      <c r="C99" s="33" t="s">
        <v>93</v>
      </c>
      <c r="D99" s="33"/>
      <c r="E99" s="32" t="s">
        <v>85</v>
      </c>
      <c r="F99" s="7">
        <v>111000</v>
      </c>
      <c r="G99" s="7"/>
      <c r="H99" s="7">
        <v>111000</v>
      </c>
      <c r="I99" s="7"/>
    </row>
    <row r="100" spans="1:9" s="42" customFormat="1" x14ac:dyDescent="0.3">
      <c r="A100" s="39">
        <v>3319</v>
      </c>
      <c r="B100" s="34">
        <v>5032</v>
      </c>
      <c r="C100" s="33" t="s">
        <v>93</v>
      </c>
      <c r="D100" s="33"/>
      <c r="E100" s="32" t="s">
        <v>86</v>
      </c>
      <c r="F100" s="7">
        <v>40000</v>
      </c>
      <c r="G100" s="7"/>
      <c r="H100" s="7">
        <v>40000</v>
      </c>
      <c r="I100" s="7"/>
    </row>
    <row r="101" spans="1:9" s="42" customFormat="1" x14ac:dyDescent="0.3">
      <c r="A101" s="39">
        <v>3319</v>
      </c>
      <c r="B101" s="34">
        <v>5021</v>
      </c>
      <c r="C101" s="33" t="s">
        <v>93</v>
      </c>
      <c r="D101" s="33"/>
      <c r="E101" s="32" t="s">
        <v>87</v>
      </c>
      <c r="F101" s="7">
        <v>197000</v>
      </c>
      <c r="G101" s="7"/>
      <c r="H101" s="7">
        <v>197000</v>
      </c>
      <c r="I101" s="7"/>
    </row>
    <row r="102" spans="1:9" s="42" customFormat="1" x14ac:dyDescent="0.3">
      <c r="A102" s="39">
        <v>3319</v>
      </c>
      <c r="B102" s="34">
        <v>5175</v>
      </c>
      <c r="C102" s="33" t="s">
        <v>93</v>
      </c>
      <c r="D102" s="33"/>
      <c r="E102" s="32" t="s">
        <v>55</v>
      </c>
      <c r="F102" s="7">
        <v>9000</v>
      </c>
      <c r="G102" s="7"/>
      <c r="H102" s="7">
        <v>9000</v>
      </c>
      <c r="I102" s="7"/>
    </row>
    <row r="103" spans="1:9" s="42" customFormat="1" x14ac:dyDescent="0.3">
      <c r="A103" s="39">
        <v>3319</v>
      </c>
      <c r="B103" s="34">
        <v>5139</v>
      </c>
      <c r="C103" s="33" t="s">
        <v>93</v>
      </c>
      <c r="D103" s="33"/>
      <c r="E103" s="32" t="s">
        <v>88</v>
      </c>
      <c r="F103" s="7">
        <v>7000</v>
      </c>
      <c r="G103" s="7"/>
      <c r="H103" s="7">
        <v>7000</v>
      </c>
      <c r="I103" s="7"/>
    </row>
    <row r="104" spans="1:9" s="42" customFormat="1" x14ac:dyDescent="0.3">
      <c r="A104" s="39">
        <v>3319</v>
      </c>
      <c r="B104" s="28">
        <v>5173</v>
      </c>
      <c r="C104" s="33" t="s">
        <v>93</v>
      </c>
      <c r="D104" s="33"/>
      <c r="E104" s="32" t="s">
        <v>89</v>
      </c>
      <c r="F104" s="7">
        <v>12000</v>
      </c>
      <c r="G104" s="7"/>
      <c r="H104" s="7">
        <v>12000</v>
      </c>
      <c r="I104" s="7"/>
    </row>
    <row r="105" spans="1:9" s="42" customFormat="1" x14ac:dyDescent="0.3">
      <c r="A105" s="39">
        <v>3319</v>
      </c>
      <c r="B105" s="39">
        <v>5137</v>
      </c>
      <c r="C105" s="33" t="s">
        <v>93</v>
      </c>
      <c r="D105" s="39"/>
      <c r="E105" s="30" t="s">
        <v>90</v>
      </c>
      <c r="F105" s="7">
        <v>0</v>
      </c>
      <c r="G105" s="7"/>
      <c r="H105" s="7">
        <v>0</v>
      </c>
      <c r="I105" s="7"/>
    </row>
    <row r="106" spans="1:9" s="42" customFormat="1" x14ac:dyDescent="0.3">
      <c r="A106" s="39">
        <v>3319</v>
      </c>
      <c r="B106" s="39">
        <v>6121</v>
      </c>
      <c r="C106" s="33" t="s">
        <v>93</v>
      </c>
      <c r="D106" s="39"/>
      <c r="E106" s="30" t="s">
        <v>91</v>
      </c>
      <c r="F106" s="7">
        <v>1791000</v>
      </c>
      <c r="G106" s="7"/>
      <c r="H106" s="7">
        <v>1791000</v>
      </c>
      <c r="I106" s="7"/>
    </row>
    <row r="107" spans="1:9" s="42" customFormat="1" x14ac:dyDescent="0.3">
      <c r="A107" s="39">
        <v>3319</v>
      </c>
      <c r="B107" s="39">
        <v>5169</v>
      </c>
      <c r="C107" s="33" t="s">
        <v>93</v>
      </c>
      <c r="D107" s="39"/>
      <c r="E107" s="30" t="s">
        <v>14</v>
      </c>
      <c r="F107" s="7">
        <v>132000</v>
      </c>
      <c r="G107" s="7"/>
      <c r="H107" s="7">
        <v>132000</v>
      </c>
      <c r="I107" s="7"/>
    </row>
    <row r="108" spans="1:9" x14ac:dyDescent="0.3">
      <c r="A108" s="57"/>
      <c r="B108" s="57"/>
      <c r="C108" s="44">
        <v>31610000000</v>
      </c>
      <c r="D108" s="57"/>
      <c r="E108" s="35" t="s">
        <v>94</v>
      </c>
      <c r="F108" s="56">
        <f>SUM(F109:F119)</f>
        <v>1355000</v>
      </c>
      <c r="G108" s="56">
        <v>0</v>
      </c>
      <c r="H108" s="56">
        <f>SUM(H109:H119)</f>
        <v>1355000</v>
      </c>
      <c r="I108" s="56">
        <v>0</v>
      </c>
    </row>
    <row r="109" spans="1:9" x14ac:dyDescent="0.3">
      <c r="A109" s="39">
        <v>3319</v>
      </c>
      <c r="B109" s="34">
        <v>5011</v>
      </c>
      <c r="C109" s="33" t="s">
        <v>95</v>
      </c>
      <c r="D109" s="121"/>
      <c r="E109" s="32" t="s">
        <v>84</v>
      </c>
      <c r="F109" s="7">
        <v>357000</v>
      </c>
      <c r="G109" s="7"/>
      <c r="H109" s="7">
        <v>357000</v>
      </c>
      <c r="I109" s="7"/>
    </row>
    <row r="110" spans="1:9" x14ac:dyDescent="0.3">
      <c r="A110" s="39">
        <v>3319</v>
      </c>
      <c r="B110" s="34">
        <v>5031</v>
      </c>
      <c r="C110" s="33" t="s">
        <v>95</v>
      </c>
      <c r="D110" s="121"/>
      <c r="E110" s="32" t="s">
        <v>85</v>
      </c>
      <c r="F110" s="7">
        <v>90000</v>
      </c>
      <c r="G110" s="7"/>
      <c r="H110" s="7">
        <v>90000</v>
      </c>
      <c r="I110" s="7"/>
    </row>
    <row r="111" spans="1:9" x14ac:dyDescent="0.3">
      <c r="A111" s="39">
        <v>3319</v>
      </c>
      <c r="B111" s="34">
        <v>5032</v>
      </c>
      <c r="C111" s="33" t="s">
        <v>95</v>
      </c>
      <c r="D111" s="33"/>
      <c r="E111" s="32" t="s">
        <v>86</v>
      </c>
      <c r="F111" s="7">
        <v>33000</v>
      </c>
      <c r="G111" s="7"/>
      <c r="H111" s="7">
        <v>33000</v>
      </c>
      <c r="I111" s="7"/>
    </row>
    <row r="112" spans="1:9" x14ac:dyDescent="0.3">
      <c r="A112" s="39">
        <v>3319</v>
      </c>
      <c r="B112" s="34">
        <v>5021</v>
      </c>
      <c r="C112" s="33" t="s">
        <v>95</v>
      </c>
      <c r="D112" s="33"/>
      <c r="E112" s="32" t="s">
        <v>87</v>
      </c>
      <c r="F112" s="7">
        <v>361000</v>
      </c>
      <c r="G112" s="7"/>
      <c r="H112" s="7">
        <v>361000</v>
      </c>
      <c r="I112" s="7"/>
    </row>
    <row r="113" spans="1:9" x14ac:dyDescent="0.3">
      <c r="A113" s="39">
        <v>3319</v>
      </c>
      <c r="B113" s="34">
        <v>5175</v>
      </c>
      <c r="C113" s="33" t="s">
        <v>95</v>
      </c>
      <c r="D113" s="33"/>
      <c r="E113" s="32" t="s">
        <v>55</v>
      </c>
      <c r="F113" s="7">
        <v>9000</v>
      </c>
      <c r="G113" s="7"/>
      <c r="H113" s="7">
        <v>9000</v>
      </c>
      <c r="I113" s="7"/>
    </row>
    <row r="114" spans="1:9" x14ac:dyDescent="0.3">
      <c r="A114" s="39">
        <v>3319</v>
      </c>
      <c r="B114" s="34">
        <v>5139</v>
      </c>
      <c r="C114" s="33" t="s">
        <v>95</v>
      </c>
      <c r="D114" s="33"/>
      <c r="E114" s="32" t="s">
        <v>88</v>
      </c>
      <c r="F114" s="7">
        <v>9000</v>
      </c>
      <c r="G114" s="7"/>
      <c r="H114" s="7">
        <v>9000</v>
      </c>
      <c r="I114" s="7"/>
    </row>
    <row r="115" spans="1:9" x14ac:dyDescent="0.3">
      <c r="A115" s="39">
        <v>3319</v>
      </c>
      <c r="B115" s="28">
        <v>5173</v>
      </c>
      <c r="C115" s="33" t="s">
        <v>95</v>
      </c>
      <c r="D115" s="33"/>
      <c r="E115" s="32" t="s">
        <v>89</v>
      </c>
      <c r="F115" s="7">
        <v>12000</v>
      </c>
      <c r="G115" s="7"/>
      <c r="H115" s="7">
        <v>12000</v>
      </c>
      <c r="I115" s="7"/>
    </row>
    <row r="116" spans="1:9" x14ac:dyDescent="0.3">
      <c r="A116" s="39">
        <v>3319</v>
      </c>
      <c r="B116" s="39">
        <v>5137</v>
      </c>
      <c r="C116" s="33" t="s">
        <v>95</v>
      </c>
      <c r="D116" s="39"/>
      <c r="E116" s="30" t="s">
        <v>90</v>
      </c>
      <c r="F116" s="7">
        <v>0</v>
      </c>
      <c r="G116" s="7"/>
      <c r="H116" s="7">
        <v>0</v>
      </c>
      <c r="I116" s="7"/>
    </row>
    <row r="117" spans="1:9" x14ac:dyDescent="0.3">
      <c r="A117" s="39">
        <v>3319</v>
      </c>
      <c r="B117" s="39">
        <v>6121</v>
      </c>
      <c r="C117" s="33" t="s">
        <v>95</v>
      </c>
      <c r="D117" s="39"/>
      <c r="E117" s="30" t="s">
        <v>91</v>
      </c>
      <c r="F117" s="7">
        <v>254000</v>
      </c>
      <c r="G117" s="7"/>
      <c r="H117" s="7">
        <v>254000</v>
      </c>
      <c r="I117" s="7"/>
    </row>
    <row r="118" spans="1:9" x14ac:dyDescent="0.3">
      <c r="A118" s="39">
        <v>3319</v>
      </c>
      <c r="B118" s="39">
        <v>6129</v>
      </c>
      <c r="C118" s="33" t="s">
        <v>95</v>
      </c>
      <c r="D118" s="39"/>
      <c r="E118" s="30" t="s">
        <v>59</v>
      </c>
      <c r="F118" s="7">
        <v>0</v>
      </c>
      <c r="G118" s="7"/>
      <c r="H118" s="7">
        <v>0</v>
      </c>
      <c r="I118" s="7"/>
    </row>
    <row r="119" spans="1:9" x14ac:dyDescent="0.3">
      <c r="A119" s="39">
        <v>3319</v>
      </c>
      <c r="B119" s="39">
        <v>5169</v>
      </c>
      <c r="C119" s="33" t="s">
        <v>95</v>
      </c>
      <c r="D119" s="39"/>
      <c r="E119" s="30" t="s">
        <v>14</v>
      </c>
      <c r="F119" s="7">
        <f>190000+40000</f>
        <v>230000</v>
      </c>
      <c r="G119" s="7"/>
      <c r="H119" s="7">
        <f>190000+40000</f>
        <v>230000</v>
      </c>
      <c r="I119" s="7"/>
    </row>
    <row r="120" spans="1:9" x14ac:dyDescent="0.3">
      <c r="A120" s="57"/>
      <c r="B120" s="57"/>
      <c r="C120" s="44">
        <v>31612000000</v>
      </c>
      <c r="D120" s="57"/>
      <c r="E120" s="35" t="s">
        <v>96</v>
      </c>
      <c r="F120" s="56">
        <f>SUM(F121:F123)</f>
        <v>14000</v>
      </c>
      <c r="G120" s="56">
        <v>0</v>
      </c>
      <c r="H120" s="56">
        <f>SUM(H121:H123)</f>
        <v>14000</v>
      </c>
      <c r="I120" s="56">
        <v>0</v>
      </c>
    </row>
    <row r="121" spans="1:9" x14ac:dyDescent="0.3">
      <c r="A121" s="39">
        <v>3319</v>
      </c>
      <c r="B121" s="39">
        <v>5021</v>
      </c>
      <c r="C121" s="33" t="s">
        <v>97</v>
      </c>
      <c r="D121" s="39"/>
      <c r="E121" s="30" t="s">
        <v>98</v>
      </c>
      <c r="F121" s="7">
        <v>6000</v>
      </c>
      <c r="G121" s="7"/>
      <c r="H121" s="7">
        <v>6000</v>
      </c>
      <c r="I121" s="7"/>
    </row>
    <row r="122" spans="1:9" x14ac:dyDescent="0.3">
      <c r="A122" s="39">
        <v>3319</v>
      </c>
      <c r="B122" s="39">
        <v>5173</v>
      </c>
      <c r="C122" s="33" t="s">
        <v>97</v>
      </c>
      <c r="D122" s="39"/>
      <c r="E122" s="30" t="s">
        <v>99</v>
      </c>
      <c r="F122" s="7">
        <v>4000</v>
      </c>
      <c r="G122" s="7"/>
      <c r="H122" s="7">
        <v>4000</v>
      </c>
      <c r="I122" s="7"/>
    </row>
    <row r="123" spans="1:9" x14ac:dyDescent="0.3">
      <c r="A123" s="39">
        <v>3319</v>
      </c>
      <c r="B123" s="39">
        <v>5169</v>
      </c>
      <c r="C123" s="33" t="s">
        <v>97</v>
      </c>
      <c r="D123" s="39"/>
      <c r="E123" s="30" t="s">
        <v>14</v>
      </c>
      <c r="F123" s="7">
        <v>4000</v>
      </c>
      <c r="G123" s="7"/>
      <c r="H123" s="7">
        <v>4000</v>
      </c>
      <c r="I123" s="7"/>
    </row>
    <row r="124" spans="1:9" ht="27" x14ac:dyDescent="0.3">
      <c r="A124" s="55"/>
      <c r="B124" s="54"/>
      <c r="C124" s="53"/>
      <c r="D124" s="52"/>
      <c r="E124" s="51" t="s">
        <v>100</v>
      </c>
      <c r="F124" s="50">
        <f>SUM(F125:F126)</f>
        <v>0</v>
      </c>
      <c r="G124" s="50">
        <f>SUM(G125:G126)</f>
        <v>0</v>
      </c>
      <c r="H124" s="50">
        <f>SUM(H125:H126)</f>
        <v>0</v>
      </c>
      <c r="I124" s="50">
        <f>SUM(I125:I126)</f>
        <v>0</v>
      </c>
    </row>
    <row r="125" spans="1:9" x14ac:dyDescent="0.3">
      <c r="A125" s="49"/>
      <c r="B125" s="47"/>
      <c r="C125" s="48"/>
      <c r="D125" s="47"/>
      <c r="E125" s="46" t="s">
        <v>13</v>
      </c>
      <c r="F125" s="16">
        <v>0</v>
      </c>
      <c r="G125" s="16"/>
      <c r="H125" s="16">
        <v>0</v>
      </c>
      <c r="I125" s="16"/>
    </row>
    <row r="126" spans="1:9" x14ac:dyDescent="0.3">
      <c r="A126" s="49"/>
      <c r="B126" s="47"/>
      <c r="C126" s="48"/>
      <c r="D126" s="47"/>
      <c r="E126" s="46" t="s">
        <v>14</v>
      </c>
      <c r="F126" s="16">
        <v>0</v>
      </c>
      <c r="G126" s="16"/>
      <c r="H126" s="16">
        <v>0</v>
      </c>
      <c r="I126" s="16"/>
    </row>
    <row r="127" spans="1:9" s="42" customFormat="1" x14ac:dyDescent="0.3">
      <c r="A127" s="45"/>
      <c r="B127" s="43"/>
      <c r="C127" s="44">
        <v>31611000000</v>
      </c>
      <c r="D127" s="43"/>
      <c r="E127" s="35" t="s">
        <v>101</v>
      </c>
      <c r="F127" s="21">
        <f>SUM(F128:F129)</f>
        <v>0</v>
      </c>
      <c r="G127" s="21">
        <f>SUM(G128:G129)</f>
        <v>0</v>
      </c>
      <c r="H127" s="21">
        <f>SUM(H128:H129)</f>
        <v>1530000</v>
      </c>
      <c r="I127" s="21">
        <f>SUM(I128:I129)</f>
        <v>0</v>
      </c>
    </row>
    <row r="128" spans="1:9" x14ac:dyDescent="0.3">
      <c r="A128" s="41">
        <v>3639</v>
      </c>
      <c r="B128" s="39">
        <v>6129</v>
      </c>
      <c r="C128" s="40">
        <v>31611000000</v>
      </c>
      <c r="D128" s="39"/>
      <c r="E128" s="30" t="s">
        <v>13</v>
      </c>
      <c r="F128" s="7">
        <v>0</v>
      </c>
      <c r="G128" s="7"/>
      <c r="H128" s="7">
        <v>1500000</v>
      </c>
      <c r="I128" s="7"/>
    </row>
    <row r="129" spans="1:9" x14ac:dyDescent="0.3">
      <c r="A129" s="41">
        <v>3639</v>
      </c>
      <c r="B129" s="39">
        <v>5169</v>
      </c>
      <c r="C129" s="40">
        <v>31611000000</v>
      </c>
      <c r="D129" s="39"/>
      <c r="E129" s="30" t="s">
        <v>14</v>
      </c>
      <c r="F129" s="7">
        <v>0</v>
      </c>
      <c r="G129" s="7"/>
      <c r="H129" s="7">
        <v>30000</v>
      </c>
      <c r="I129" s="7"/>
    </row>
    <row r="130" spans="1:9" x14ac:dyDescent="0.3">
      <c r="A130" s="38"/>
      <c r="B130" s="37"/>
      <c r="C130" s="36" t="s">
        <v>102</v>
      </c>
      <c r="D130" s="36"/>
      <c r="E130" s="35" t="s">
        <v>103</v>
      </c>
      <c r="F130" s="21">
        <f>SUM(F131)</f>
        <v>500000</v>
      </c>
      <c r="G130" s="21">
        <v>250000</v>
      </c>
      <c r="H130" s="21">
        <f>SUM(H131)</f>
        <v>500000</v>
      </c>
      <c r="I130" s="21">
        <v>250000</v>
      </c>
    </row>
    <row r="131" spans="1:9" x14ac:dyDescent="0.3">
      <c r="A131" s="34">
        <v>3639</v>
      </c>
      <c r="B131" s="34">
        <v>6121</v>
      </c>
      <c r="C131" s="33" t="s">
        <v>104</v>
      </c>
      <c r="D131" s="33"/>
      <c r="E131" s="32" t="s">
        <v>13</v>
      </c>
      <c r="F131" s="7">
        <v>500000</v>
      </c>
      <c r="G131" s="7"/>
      <c r="H131" s="7">
        <v>500000</v>
      </c>
      <c r="I131" s="7"/>
    </row>
    <row r="132" spans="1:9" x14ac:dyDescent="0.3">
      <c r="A132" s="25"/>
      <c r="B132" s="25"/>
      <c r="C132" s="29" t="s">
        <v>105</v>
      </c>
      <c r="D132" s="29"/>
      <c r="E132" s="22" t="s">
        <v>106</v>
      </c>
      <c r="F132" s="21">
        <v>100000</v>
      </c>
      <c r="G132" s="21">
        <v>70000</v>
      </c>
      <c r="H132" s="21">
        <v>100000</v>
      </c>
      <c r="I132" s="21">
        <v>70000</v>
      </c>
    </row>
    <row r="133" spans="1:9" x14ac:dyDescent="0.3">
      <c r="A133" s="9">
        <v>3745</v>
      </c>
      <c r="B133" s="9">
        <v>6124</v>
      </c>
      <c r="C133" s="31" t="s">
        <v>105</v>
      </c>
      <c r="D133" s="31"/>
      <c r="E133" s="30" t="s">
        <v>107</v>
      </c>
      <c r="F133" s="7">
        <v>100000</v>
      </c>
      <c r="G133" s="7"/>
      <c r="H133" s="7">
        <v>100000</v>
      </c>
      <c r="I133" s="7"/>
    </row>
    <row r="134" spans="1:9" x14ac:dyDescent="0.3">
      <c r="A134" s="25"/>
      <c r="B134" s="25"/>
      <c r="C134" s="29" t="s">
        <v>108</v>
      </c>
      <c r="D134" s="29"/>
      <c r="E134" s="22" t="s">
        <v>109</v>
      </c>
      <c r="F134" s="21">
        <f>SUM(F135:F135)</f>
        <v>200000</v>
      </c>
      <c r="G134" s="21">
        <v>0</v>
      </c>
      <c r="H134" s="21">
        <f>SUM(H135:H135)</f>
        <v>200000</v>
      </c>
      <c r="I134" s="21">
        <v>0</v>
      </c>
    </row>
    <row r="135" spans="1:9" x14ac:dyDescent="0.3">
      <c r="A135" s="28">
        <v>6402</v>
      </c>
      <c r="B135" s="28">
        <v>5364</v>
      </c>
      <c r="C135" s="27" t="s">
        <v>110</v>
      </c>
      <c r="D135" s="27" t="s">
        <v>40</v>
      </c>
      <c r="E135" s="26" t="s">
        <v>111</v>
      </c>
      <c r="F135" s="7">
        <v>200000</v>
      </c>
      <c r="G135" s="7"/>
      <c r="H135" s="7">
        <v>200000</v>
      </c>
      <c r="I135" s="7"/>
    </row>
    <row r="136" spans="1:9" x14ac:dyDescent="0.3">
      <c r="A136" s="25"/>
      <c r="B136" s="25"/>
      <c r="C136" s="24">
        <v>31411000000</v>
      </c>
      <c r="D136" s="23"/>
      <c r="E136" s="22" t="s">
        <v>112</v>
      </c>
      <c r="F136" s="21">
        <f>SUM(F137:F142)</f>
        <v>128000</v>
      </c>
      <c r="G136" s="21">
        <v>0</v>
      </c>
      <c r="H136" s="21">
        <f>SUM(H137:H142)</f>
        <v>128000</v>
      </c>
      <c r="I136" s="11">
        <v>0</v>
      </c>
    </row>
    <row r="137" spans="1:9" x14ac:dyDescent="0.3">
      <c r="A137" s="20">
        <v>3900</v>
      </c>
      <c r="B137" s="19">
        <v>5011</v>
      </c>
      <c r="C137" s="18" t="s">
        <v>113</v>
      </c>
      <c r="D137" s="18"/>
      <c r="E137" s="17" t="s">
        <v>84</v>
      </c>
      <c r="F137" s="16">
        <v>0</v>
      </c>
      <c r="G137" s="16"/>
      <c r="H137" s="16">
        <v>0</v>
      </c>
      <c r="I137" s="16"/>
    </row>
    <row r="138" spans="1:9" x14ac:dyDescent="0.3">
      <c r="A138" s="20">
        <v>3900</v>
      </c>
      <c r="B138" s="19">
        <v>5031</v>
      </c>
      <c r="C138" s="18" t="s">
        <v>113</v>
      </c>
      <c r="D138" s="18"/>
      <c r="E138" s="17" t="s">
        <v>85</v>
      </c>
      <c r="F138" s="16">
        <v>0</v>
      </c>
      <c r="G138" s="16"/>
      <c r="H138" s="16">
        <v>0</v>
      </c>
      <c r="I138" s="16"/>
    </row>
    <row r="139" spans="1:9" x14ac:dyDescent="0.3">
      <c r="A139" s="20">
        <v>3900</v>
      </c>
      <c r="B139" s="19">
        <v>5032</v>
      </c>
      <c r="C139" s="18" t="s">
        <v>113</v>
      </c>
      <c r="D139" s="18"/>
      <c r="E139" s="17" t="s">
        <v>86</v>
      </c>
      <c r="F139" s="16">
        <v>0</v>
      </c>
      <c r="G139" s="16"/>
      <c r="H139" s="16">
        <v>0</v>
      </c>
      <c r="I139" s="16"/>
    </row>
    <row r="140" spans="1:9" x14ac:dyDescent="0.3">
      <c r="A140" s="20">
        <v>3900</v>
      </c>
      <c r="B140" s="19">
        <v>5169</v>
      </c>
      <c r="C140" s="18" t="s">
        <v>113</v>
      </c>
      <c r="D140" s="18"/>
      <c r="E140" s="17" t="s">
        <v>14</v>
      </c>
      <c r="F140" s="16">
        <v>120000</v>
      </c>
      <c r="G140" s="16"/>
      <c r="H140" s="16">
        <v>120000</v>
      </c>
      <c r="I140" s="16"/>
    </row>
    <row r="141" spans="1:9" x14ac:dyDescent="0.3">
      <c r="A141" s="20">
        <v>3900</v>
      </c>
      <c r="B141" s="19">
        <v>5173</v>
      </c>
      <c r="C141" s="18" t="s">
        <v>113</v>
      </c>
      <c r="D141" s="18"/>
      <c r="E141" s="17" t="s">
        <v>114</v>
      </c>
      <c r="F141" s="16">
        <v>0</v>
      </c>
      <c r="G141" s="16"/>
      <c r="H141" s="16">
        <v>0</v>
      </c>
      <c r="I141" s="16"/>
    </row>
    <row r="142" spans="1:9" x14ac:dyDescent="0.3">
      <c r="A142" s="20">
        <v>3900</v>
      </c>
      <c r="B142" s="19">
        <v>5175</v>
      </c>
      <c r="C142" s="18" t="s">
        <v>113</v>
      </c>
      <c r="D142" s="18"/>
      <c r="E142" s="17" t="s">
        <v>55</v>
      </c>
      <c r="F142" s="16">
        <v>8000</v>
      </c>
      <c r="G142" s="16"/>
      <c r="H142" s="16">
        <v>8000</v>
      </c>
      <c r="I142" s="16"/>
    </row>
    <row r="143" spans="1:9" x14ac:dyDescent="0.3">
      <c r="A143" s="15"/>
      <c r="B143" s="15"/>
      <c r="C143" s="14" t="s">
        <v>115</v>
      </c>
      <c r="D143" s="13"/>
      <c r="E143" s="12" t="s">
        <v>116</v>
      </c>
      <c r="F143" s="11">
        <f>SUM(F144:F145)</f>
        <v>1750000</v>
      </c>
      <c r="G143" s="11">
        <v>0</v>
      </c>
      <c r="H143" s="11">
        <f>SUM(H144:H145)</f>
        <v>1750000</v>
      </c>
      <c r="I143" s="11">
        <v>0</v>
      </c>
    </row>
    <row r="144" spans="1:9" x14ac:dyDescent="0.3">
      <c r="A144" s="9">
        <v>6171</v>
      </c>
      <c r="B144" s="9">
        <v>5169</v>
      </c>
      <c r="C144" s="10">
        <v>31502000000</v>
      </c>
      <c r="D144" s="9"/>
      <c r="E144" s="8" t="s">
        <v>14</v>
      </c>
      <c r="F144" s="7">
        <f>300000+250000</f>
        <v>550000</v>
      </c>
      <c r="G144" s="7"/>
      <c r="H144" s="7">
        <f>300000+250000</f>
        <v>550000</v>
      </c>
      <c r="I144" s="7"/>
    </row>
    <row r="145" spans="1:9" x14ac:dyDescent="0.3">
      <c r="A145" s="9">
        <v>6171</v>
      </c>
      <c r="B145" s="9">
        <v>6119</v>
      </c>
      <c r="C145" s="10">
        <v>31502000000</v>
      </c>
      <c r="D145" s="9"/>
      <c r="E145" s="8" t="s">
        <v>117</v>
      </c>
      <c r="F145" s="7">
        <v>1200000</v>
      </c>
      <c r="G145" s="7"/>
      <c r="H145" s="7">
        <v>1200000</v>
      </c>
      <c r="I145" s="7"/>
    </row>
    <row r="146" spans="1:9" x14ac:dyDescent="0.3">
      <c r="E146" s="6" t="s">
        <v>118</v>
      </c>
      <c r="F146" s="5">
        <f>SUM(F5:F145)</f>
        <v>219990000</v>
      </c>
      <c r="G146" s="5">
        <f>SUM(G5:G145)</f>
        <v>49745000</v>
      </c>
      <c r="H146" s="5">
        <f>SUM(H5:H145)</f>
        <v>229930000</v>
      </c>
      <c r="I146" s="5">
        <f>SUM(I5:I145)</f>
        <v>58605411.099999994</v>
      </c>
    </row>
    <row r="147" spans="1:9" x14ac:dyDescent="0.3">
      <c r="F147" s="4">
        <f>F146/2</f>
        <v>109995000</v>
      </c>
      <c r="G147" s="4"/>
      <c r="H147" s="4">
        <f>H146/2</f>
        <v>114965000</v>
      </c>
      <c r="I147" s="4">
        <f>F147-H147</f>
        <v>-4970000</v>
      </c>
    </row>
    <row r="148" spans="1:9" x14ac:dyDescent="0.3">
      <c r="F148" s="4">
        <f>F4</f>
        <v>109995000</v>
      </c>
      <c r="G148" s="4"/>
      <c r="H148" s="4">
        <f>H4</f>
        <v>114965000</v>
      </c>
      <c r="I148" s="4"/>
    </row>
    <row r="149" spans="1:9" x14ac:dyDescent="0.3">
      <c r="F149" s="3"/>
      <c r="G149" s="3"/>
    </row>
    <row r="150" spans="1:9" x14ac:dyDescent="0.3">
      <c r="F150" s="3"/>
      <c r="G150" s="3"/>
    </row>
    <row r="151" spans="1:9" x14ac:dyDescent="0.3">
      <c r="F151" s="3"/>
      <c r="G151" s="3"/>
    </row>
    <row r="152" spans="1:9" x14ac:dyDescent="0.3">
      <c r="F152" s="3"/>
      <c r="G152" s="3"/>
    </row>
    <row r="153" spans="1:9" x14ac:dyDescent="0.3">
      <c r="F153" s="3"/>
      <c r="G153" s="3"/>
    </row>
    <row r="154" spans="1:9" x14ac:dyDescent="0.3">
      <c r="F154" s="3"/>
      <c r="G154" s="3"/>
    </row>
    <row r="155" spans="1:9" x14ac:dyDescent="0.3">
      <c r="F155" s="3"/>
      <c r="G155" s="3"/>
    </row>
    <row r="156" spans="1:9" x14ac:dyDescent="0.3">
      <c r="F156" s="3"/>
      <c r="G156" s="3"/>
    </row>
    <row r="157" spans="1:9" x14ac:dyDescent="0.3">
      <c r="F157" s="3"/>
      <c r="G157" s="3"/>
    </row>
    <row r="158" spans="1:9" x14ac:dyDescent="0.3">
      <c r="F158" s="3"/>
      <c r="G158" s="3"/>
    </row>
    <row r="159" spans="1:9" x14ac:dyDescent="0.3">
      <c r="F159" s="3"/>
      <c r="G159" s="3"/>
    </row>
    <row r="160" spans="1:9" x14ac:dyDescent="0.3">
      <c r="F160" s="3"/>
      <c r="G160" s="3"/>
    </row>
    <row r="161" spans="6:7" x14ac:dyDescent="0.3">
      <c r="F161" s="3"/>
      <c r="G161" s="3"/>
    </row>
    <row r="162" spans="6:7" x14ac:dyDescent="0.3">
      <c r="F162" s="3"/>
      <c r="G162" s="3"/>
    </row>
    <row r="163" spans="6:7" x14ac:dyDescent="0.3">
      <c r="F163" s="3"/>
      <c r="G163" s="3"/>
    </row>
    <row r="164" spans="6:7" x14ac:dyDescent="0.3">
      <c r="F164" s="3"/>
      <c r="G164" s="3"/>
    </row>
    <row r="165" spans="6:7" x14ac:dyDescent="0.3">
      <c r="F165" s="3"/>
      <c r="G165" s="3"/>
    </row>
    <row r="166" spans="6:7" x14ac:dyDescent="0.3">
      <c r="F166" s="3"/>
      <c r="G166" s="3"/>
    </row>
    <row r="167" spans="6:7" x14ac:dyDescent="0.3">
      <c r="F167" s="3"/>
      <c r="G167" s="3"/>
    </row>
    <row r="168" spans="6:7" x14ac:dyDescent="0.3">
      <c r="F168" s="3"/>
      <c r="G168" s="3"/>
    </row>
    <row r="169" spans="6:7" x14ac:dyDescent="0.3">
      <c r="F169" s="3"/>
      <c r="G169" s="3"/>
    </row>
    <row r="170" spans="6:7" x14ac:dyDescent="0.3">
      <c r="F170" s="3"/>
      <c r="G170" s="3"/>
    </row>
    <row r="171" spans="6:7" x14ac:dyDescent="0.3">
      <c r="F171" s="3"/>
      <c r="G171" s="3"/>
    </row>
    <row r="172" spans="6:7" x14ac:dyDescent="0.3">
      <c r="F172" s="3"/>
      <c r="G172" s="3"/>
    </row>
    <row r="173" spans="6:7" x14ac:dyDescent="0.3">
      <c r="F173" s="3"/>
      <c r="G173" s="3"/>
    </row>
    <row r="174" spans="6:7" x14ac:dyDescent="0.3">
      <c r="F174" s="3"/>
      <c r="G174" s="3"/>
    </row>
    <row r="175" spans="6:7" x14ac:dyDescent="0.3">
      <c r="F175" s="3"/>
      <c r="G175" s="3"/>
    </row>
    <row r="176" spans="6:7" x14ac:dyDescent="0.3">
      <c r="F176" s="3"/>
      <c r="G176" s="3"/>
    </row>
    <row r="177" spans="6:7" x14ac:dyDescent="0.3">
      <c r="F177" s="3"/>
      <c r="G177" s="3"/>
    </row>
    <row r="178" spans="6:7" x14ac:dyDescent="0.3">
      <c r="F178" s="3"/>
      <c r="G178" s="3"/>
    </row>
    <row r="179" spans="6:7" x14ac:dyDescent="0.3">
      <c r="F179" s="3"/>
      <c r="G179" s="3"/>
    </row>
    <row r="180" spans="6:7" x14ac:dyDescent="0.3">
      <c r="F180" s="3"/>
      <c r="G180" s="3"/>
    </row>
    <row r="181" spans="6:7" x14ac:dyDescent="0.3">
      <c r="F181" s="3"/>
      <c r="G181" s="3"/>
    </row>
    <row r="182" spans="6:7" x14ac:dyDescent="0.3">
      <c r="F182" s="3"/>
      <c r="G182" s="3"/>
    </row>
    <row r="183" spans="6:7" x14ac:dyDescent="0.3">
      <c r="F183" s="3"/>
      <c r="G183" s="3"/>
    </row>
    <row r="184" spans="6:7" x14ac:dyDescent="0.3">
      <c r="F184" s="3"/>
      <c r="G184" s="3"/>
    </row>
    <row r="185" spans="6:7" x14ac:dyDescent="0.3">
      <c r="F185" s="3"/>
      <c r="G185" s="3"/>
    </row>
    <row r="186" spans="6:7" x14ac:dyDescent="0.3">
      <c r="F186" s="3"/>
      <c r="G186" s="3"/>
    </row>
    <row r="187" spans="6:7" x14ac:dyDescent="0.3">
      <c r="F187" s="3"/>
      <c r="G187" s="3"/>
    </row>
    <row r="188" spans="6:7" x14ac:dyDescent="0.3">
      <c r="F188" s="3"/>
      <c r="G188" s="3"/>
    </row>
    <row r="189" spans="6:7" x14ac:dyDescent="0.3">
      <c r="F189" s="3"/>
      <c r="G189" s="3"/>
    </row>
    <row r="190" spans="6:7" x14ac:dyDescent="0.3">
      <c r="F190" s="3"/>
      <c r="G190" s="3"/>
    </row>
    <row r="191" spans="6:7" x14ac:dyDescent="0.3">
      <c r="F191" s="3"/>
      <c r="G191" s="3"/>
    </row>
    <row r="192" spans="6:7" x14ac:dyDescent="0.3">
      <c r="F192" s="3"/>
      <c r="G192" s="3"/>
    </row>
  </sheetData>
  <mergeCells count="5">
    <mergeCell ref="A2:E2"/>
    <mergeCell ref="F2:G2"/>
    <mergeCell ref="H2:I2"/>
    <mergeCell ref="F1:G1"/>
    <mergeCell ref="H1:I1"/>
  </mergeCells>
  <pageMargins left="0.23622047244094491" right="0.23622047244094491" top="0.15748031496062992" bottom="0.15748031496062992" header="0.31496062992125984" footer="0.31496062992125984"/>
  <pageSetup paperSize="8" scale="79" fitToHeight="0" orientation="portrait" r:id="rId1"/>
  <rowBreaks count="1" manualBreakCount="1">
    <brk id="8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návrh 2016 (3)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Nováková Hana</dc:creator>
  <cp:lastModifiedBy>Ing. Romana Matějková</cp:lastModifiedBy>
  <cp:revision/>
  <cp:lastPrinted>2015-10-27T07:11:55Z</cp:lastPrinted>
  <dcterms:created xsi:type="dcterms:W3CDTF">2015-10-23T07:57:19Z</dcterms:created>
  <dcterms:modified xsi:type="dcterms:W3CDTF">2015-10-27T07:49:32Z</dcterms:modified>
</cp:coreProperties>
</file>